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Override PartName="/xl/charts/chart167.xml" ContentType="application/vnd.openxmlformats-officedocument.drawingml.chart+xml"/>
  <Override PartName="/xl/charts/chart168.xml" ContentType="application/vnd.openxmlformats-officedocument.drawingml.chart+xml"/>
  <Override PartName="/xl/charts/chart169.xml" ContentType="application/vnd.openxmlformats-officedocument.drawingml.chart+xml"/>
  <Override PartName="/xl/charts/chart170.xml" ContentType="application/vnd.openxmlformats-officedocument.drawingml.chart+xml"/>
  <Override PartName="/xl/charts/chart171.xml" ContentType="application/vnd.openxmlformats-officedocument.drawingml.chart+xml"/>
  <Override PartName="/xl/charts/chart172.xml" ContentType="application/vnd.openxmlformats-officedocument.drawingml.chart+xml"/>
  <Override PartName="/xl/charts/chart173.xml" ContentType="application/vnd.openxmlformats-officedocument.drawingml.chart+xml"/>
  <Override PartName="/xl/charts/chart174.xml" ContentType="application/vnd.openxmlformats-officedocument.drawingml.chart+xml"/>
  <Override PartName="/xl/charts/chart175.xml" ContentType="application/vnd.openxmlformats-officedocument.drawingml.chart+xml"/>
  <Override PartName="/xl/charts/chart176.xml" ContentType="application/vnd.openxmlformats-officedocument.drawingml.chart+xml"/>
  <Override PartName="/xl/charts/chart177.xml" ContentType="application/vnd.openxmlformats-officedocument.drawingml.chart+xml"/>
  <Override PartName="/xl/charts/chart178.xml" ContentType="application/vnd.openxmlformats-officedocument.drawingml.chart+xml"/>
  <Override PartName="/xl/charts/chart179.xml" ContentType="application/vnd.openxmlformats-officedocument.drawingml.chart+xml"/>
  <Override PartName="/xl/charts/chart18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7.xml" ContentType="application/vnd.openxmlformats-officedocument.drawing+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drawings/drawing29.xml" ContentType="application/vnd.openxmlformats-officedocument.drawing+xml"/>
  <Override PartName="/xl/worksheets/sheet29.xml" ContentType="application/vnd.openxmlformats-officedocument.spreadsheetml.worksheet+xml"/>
  <Override PartName="/xl/drawings/drawing30.xml" ContentType="application/vnd.openxmlformats-officedocument.drawing+xml"/>
  <Override PartName="/xl/worksheets/sheet30.xml" ContentType="application/vnd.openxmlformats-officedocument.spreadsheetml.worksheet+xml"/>
  <Override PartName="/xl/drawings/drawing31.xml" ContentType="application/vnd.openxmlformats-officedocument.drawing+xml"/>
  <Override PartName="/xl/worksheets/sheet31.xml" ContentType="application/vnd.openxmlformats-officedocument.spreadsheetml.worksheet+xml"/>
  <Override PartName="/xl/drawings/drawing32.xml" ContentType="application/vnd.openxmlformats-officedocument.drawing+xml"/>
  <Override PartName="/xl/worksheets/sheet32.xml" ContentType="application/vnd.openxmlformats-officedocument.spreadsheetml.worksheet+xml"/>
  <Override PartName="/xl/drawings/drawing33.xml" ContentType="application/vnd.openxmlformats-officedocument.drawing+xml"/>
  <Override PartName="/xl/worksheets/sheet33.xml" ContentType="application/vnd.openxmlformats-officedocument.spreadsheetml.worksheet+xml"/>
  <Override PartName="/xl/drawings/drawing34.xml" ContentType="application/vnd.openxmlformats-officedocument.drawing+xml"/>
  <Override PartName="/xl/worksheets/sheet34.xml" ContentType="application/vnd.openxmlformats-officedocument.spreadsheetml.worksheet+xml"/>
  <Override PartName="/xl/drawings/drawing35.xml" ContentType="application/vnd.openxmlformats-officedocument.drawing+xml"/>
  <Override PartName="/xl/worksheets/sheet35.xml" ContentType="application/vnd.openxmlformats-officedocument.spreadsheetml.worksheet+xml"/>
  <Override PartName="/xl/drawings/drawing36.xml" ContentType="application/vnd.openxmlformats-officedocument.drawing+xml"/>
  <Override PartName="/xl/worksheets/sheet36.xml" ContentType="application/vnd.openxmlformats-officedocument.spreadsheetml.worksheet+xml"/>
  <Override PartName="/xl/drawings/drawing37.xml" ContentType="application/vnd.openxmlformats-officedocument.drawing+xml"/>
  <Override PartName="/xl/worksheets/sheet37.xml" ContentType="application/vnd.openxmlformats-officedocument.spreadsheetml.worksheet+xml"/>
  <Override PartName="/xl/drawings/drawing38.xml" ContentType="application/vnd.openxmlformats-officedocument.drawing+xml"/>
  <Override PartName="/xl/worksheets/sheet38.xml" ContentType="application/vnd.openxmlformats-officedocument.spreadsheetml.worksheet+xml"/>
  <Override PartName="/xl/drawings/drawing39.xml" ContentType="application/vnd.openxmlformats-officedocument.drawing+xml"/>
  <Override PartName="/xl/worksheets/sheet39.xml" ContentType="application/vnd.openxmlformats-officedocument.spreadsheetml.worksheet+xml"/>
  <Override PartName="/xl/drawings/drawing40.xml" ContentType="application/vnd.openxmlformats-officedocument.drawing+xml"/>
  <Override PartName="/xl/worksheets/sheet40.xml" ContentType="application/vnd.openxmlformats-officedocument.spreadsheetml.worksheet+xml"/>
  <Override PartName="/xl/drawings/drawing41.xml" ContentType="application/vnd.openxmlformats-officedocument.drawing+xml"/>
  <Override PartName="/xl/worksheets/sheet41.xml" ContentType="application/vnd.openxmlformats-officedocument.spreadsheetml.worksheet+xml"/>
  <Override PartName="/xl/drawings/drawing42.xml" ContentType="application/vnd.openxmlformats-officedocument.drawing+xml"/>
  <Override PartName="/xl/worksheets/sheet42.xml" ContentType="application/vnd.openxmlformats-officedocument.spreadsheetml.worksheet+xml"/>
  <Override PartName="/xl/drawings/drawing43.xml" ContentType="application/vnd.openxmlformats-officedocument.drawing+xml"/>
  <Override PartName="/xl/worksheets/sheet43.xml" ContentType="application/vnd.openxmlformats-officedocument.spreadsheetml.worksheet+xml"/>
  <Override PartName="/xl/drawings/drawing44.xml" ContentType="application/vnd.openxmlformats-officedocument.drawing+xml"/>
  <Override PartName="/xl/worksheets/sheet44.xml" ContentType="application/vnd.openxmlformats-officedocument.spreadsheetml.worksheet+xml"/>
  <Override PartName="/xl/drawings/drawing45.xml" ContentType="application/vnd.openxmlformats-officedocument.drawing+xml"/>
  <Override PartName="/xl/worksheets/sheet45.xml" ContentType="application/vnd.openxmlformats-officedocument.spreadsheetml.worksheet+xml"/>
  <Override PartName="/xl/drawings/drawing46.xml" ContentType="application/vnd.openxmlformats-officedocument.drawing+xml"/>
  <Override PartName="/xl/worksheets/sheet46.xml" ContentType="application/vnd.openxmlformats-officedocument.spreadsheetml.worksheet+xml"/>
  <Override PartName="/xl/drawings/drawing47.xml" ContentType="application/vnd.openxmlformats-officedocument.drawing+xml"/>
  <Override PartName="/xl/worksheets/sheet47.xml" ContentType="application/vnd.openxmlformats-officedocument.spreadsheetml.worksheet+xml"/>
  <Override PartName="/xl/drawings/drawing48.xml" ContentType="application/vnd.openxmlformats-officedocument.drawing+xml"/>
  <Override PartName="/xl/worksheets/sheet48.xml" ContentType="application/vnd.openxmlformats-officedocument.spreadsheetml.worksheet+xml"/>
  <Override PartName="/xl/drawings/drawing49.xml" ContentType="application/vnd.openxmlformats-officedocument.drawing+xml"/>
  <Override PartName="/xl/worksheets/sheet49.xml" ContentType="application/vnd.openxmlformats-officedocument.spreadsheetml.worksheet+xml"/>
  <Override PartName="/xl/drawings/drawing50.xml" ContentType="application/vnd.openxmlformats-officedocument.drawing+xml"/>
  <Override PartName="/xl/worksheets/sheet50.xml" ContentType="application/vnd.openxmlformats-officedocument.spreadsheetml.worksheet+xml"/>
  <Override PartName="/xl/drawings/drawing51.xml" ContentType="application/vnd.openxmlformats-officedocument.drawing+xml"/>
  <Override PartName="/xl/worksheets/sheet51.xml" ContentType="application/vnd.openxmlformats-officedocument.spreadsheetml.worksheet+xml"/>
  <Override PartName="/xl/drawings/drawing52.xml" ContentType="application/vnd.openxmlformats-officedocument.drawing+xml"/>
  <Override PartName="/xl/worksheets/sheet52.xml" ContentType="application/vnd.openxmlformats-officedocument.spreadsheetml.worksheet+xml"/>
  <Override PartName="/xl/drawings/drawing53.xml" ContentType="application/vnd.openxmlformats-officedocument.drawing+xml"/>
  <Override PartName="/xl/worksheets/sheet53.xml" ContentType="application/vnd.openxmlformats-officedocument.spreadsheetml.worksheet+xml"/>
  <Override PartName="/xl/drawings/drawing54.xml" ContentType="application/vnd.openxmlformats-officedocument.drawing+xml"/>
  <Override PartName="/xl/worksheets/sheet54.xml" ContentType="application/vnd.openxmlformats-officedocument.spreadsheetml.worksheet+xml"/>
  <Override PartName="/xl/drawings/drawing55.xml" ContentType="application/vnd.openxmlformats-officedocument.drawing+xml"/>
  <Override PartName="/xl/worksheets/sheet55.xml" ContentType="application/vnd.openxmlformats-officedocument.spreadsheetml.worksheet+xml"/>
  <Override PartName="/xl/drawings/drawing56.xml" ContentType="application/vnd.openxmlformats-officedocument.drawing+xml"/>
  <Override PartName="/xl/worksheets/sheet56.xml" ContentType="application/vnd.openxmlformats-officedocument.spreadsheetml.worksheet+xml"/>
  <Override PartName="/xl/drawings/drawing57.xml" ContentType="application/vnd.openxmlformats-officedocument.drawing+xml"/>
  <Override PartName="/xl/worksheets/sheet57.xml" ContentType="application/vnd.openxmlformats-officedocument.spreadsheetml.worksheet+xml"/>
  <Override PartName="/xl/drawings/drawing58.xml" ContentType="application/vnd.openxmlformats-officedocument.drawing+xml"/>
  <Override PartName="/xl/worksheets/sheet58.xml" ContentType="application/vnd.openxmlformats-officedocument.spreadsheetml.worksheet+xml"/>
  <Override PartName="/xl/drawings/drawing59.xml" ContentType="application/vnd.openxmlformats-officedocument.drawing+xml"/>
  <Override PartName="/xl/worksheets/sheet59.xml" ContentType="application/vnd.openxmlformats-officedocument.spreadsheetml.worksheet+xml"/>
  <Override PartName="/xl/drawings/drawing60.xml" ContentType="application/vnd.openxmlformats-officedocument.drawing+xml"/>
  <Override PartName="/xl/worksheets/sheet60.xml" ContentType="application/vnd.openxmlformats-officedocument.spreadsheetml.worksheet+xml"/>
  <Override PartName="/xl/drawings/drawing61.xml" ContentType="application/vnd.openxmlformats-officedocument.drawing+xml"/>
  <Override PartName="/xl/worksheets/sheet61.xml" ContentType="application/vnd.openxmlformats-officedocument.spreadsheetml.worksheet+xml"/>
  <Override PartName="/xl/drawings/drawing62.xml" ContentType="application/vnd.openxmlformats-officedocument.drawing+xml"/>
  <Override PartName="/xl/worksheets/sheet62.xml" ContentType="application/vnd.openxmlformats-officedocument.spreadsheetml.worksheet+xml"/>
  <Override PartName="/xl/drawings/drawing63.xml" ContentType="application/vnd.openxmlformats-officedocument.drawing+xml"/>
  <Override PartName="/xl/worksheets/sheet63.xml" ContentType="application/vnd.openxmlformats-officedocument.spreadsheetml.worksheet+xml"/>
  <Override PartName="/xl/drawings/drawing64.xml" ContentType="application/vnd.openxmlformats-officedocument.drawing+xml"/>
  <Override PartName="/xl/worksheets/sheet64.xml" ContentType="application/vnd.openxmlformats-officedocument.spreadsheetml.worksheet+xml"/>
  <Override PartName="/xl/drawings/drawing65.xml" ContentType="application/vnd.openxmlformats-officedocument.drawing+xml"/>
  <Override PartName="/xl/worksheets/sheet65.xml" ContentType="application/vnd.openxmlformats-officedocument.spreadsheetml.worksheet+xml"/>
  <Override PartName="/xl/drawings/drawing66.xml" ContentType="application/vnd.openxmlformats-officedocument.drawing+xml"/>
  <Override PartName="/xl/worksheets/sheet66.xml" ContentType="application/vnd.openxmlformats-officedocument.spreadsheetml.worksheet+xml"/>
  <Override PartName="/xl/drawings/drawing67.xml" ContentType="application/vnd.openxmlformats-officedocument.drawing+xml"/>
  <Override PartName="/xl/worksheets/sheet67.xml" ContentType="application/vnd.openxmlformats-officedocument.spreadsheetml.worksheet+xml"/>
  <Override PartName="/xl/drawings/drawing68.xml" ContentType="application/vnd.openxmlformats-officedocument.drawing+xml"/>
  <Override PartName="/xl/worksheets/sheet68.xml" ContentType="application/vnd.openxmlformats-officedocument.spreadsheetml.worksheet+xml"/>
  <Override PartName="/xl/drawings/drawing69.xml" ContentType="application/vnd.openxmlformats-officedocument.drawing+xml"/>
  <Override PartName="/xl/worksheets/sheet69.xml" ContentType="application/vnd.openxmlformats-officedocument.spreadsheetml.worksheet+xml"/>
  <Override PartName="/xl/drawings/drawing70.xml" ContentType="application/vnd.openxmlformats-officedocument.drawing+xml"/>
  <Override PartName="/xl/worksheets/sheet70.xml" ContentType="application/vnd.openxmlformats-officedocument.spreadsheetml.worksheet+xml"/>
  <Override PartName="/xl/drawings/drawing71.xml" ContentType="application/vnd.openxmlformats-officedocument.drawing+xml"/>
  <Override PartName="/xl/worksheets/sheet71.xml" ContentType="application/vnd.openxmlformats-officedocument.spreadsheetml.worksheet+xml"/>
  <Override PartName="/xl/drawings/drawing72.xml" ContentType="application/vnd.openxmlformats-officedocument.drawing+xml"/>
  <Override PartName="/xl/worksheets/sheet72.xml" ContentType="application/vnd.openxmlformats-officedocument.spreadsheetml.worksheet+xml"/>
  <Override PartName="/xl/drawings/drawing73.xml" ContentType="application/vnd.openxmlformats-officedocument.drawing+xml"/>
  <Override PartName="/xl/worksheets/sheet73.xml" ContentType="application/vnd.openxmlformats-officedocument.spreadsheetml.worksheet+xml"/>
  <Override PartName="/xl/drawings/drawing74.xml" ContentType="application/vnd.openxmlformats-officedocument.drawing+xml"/>
  <Override PartName="/xl/worksheets/sheet74.xml" ContentType="application/vnd.openxmlformats-officedocument.spreadsheetml.worksheet+xml"/>
  <Override PartName="/xl/drawings/drawing75.xml" ContentType="application/vnd.openxmlformats-officedocument.drawing+xml"/>
  <Override PartName="/xl/worksheets/sheet75.xml" ContentType="application/vnd.openxmlformats-officedocument.spreadsheetml.worksheet+xml"/>
  <Override PartName="/xl/drawings/drawing76.xml" ContentType="application/vnd.openxmlformats-officedocument.drawing+xml"/>
  <Override PartName="/xl/worksheets/sheet76.xml" ContentType="application/vnd.openxmlformats-officedocument.spreadsheetml.worksheet+xml"/>
  <Override PartName="/xl/drawings/drawing77.xml" ContentType="application/vnd.openxmlformats-officedocument.drawing+xml"/>
  <Override PartName="/xl/worksheets/sheet77.xml" ContentType="application/vnd.openxmlformats-officedocument.spreadsheetml.worksheet+xml"/>
  <Override PartName="/xl/drawings/drawing78.xml" ContentType="application/vnd.openxmlformats-officedocument.drawing+xml"/>
  <Override PartName="/xl/worksheets/sheet78.xml" ContentType="application/vnd.openxmlformats-officedocument.spreadsheetml.worksheet+xml"/>
  <Override PartName="/xl/drawings/drawing79.xml" ContentType="application/vnd.openxmlformats-officedocument.drawing+xml"/>
  <Override PartName="/xl/worksheets/sheet79.xml" ContentType="application/vnd.openxmlformats-officedocument.spreadsheetml.worksheet+xml"/>
  <Override PartName="/xl/drawings/drawing80.xml" ContentType="application/vnd.openxmlformats-officedocument.drawing+xml"/>
  <Override PartName="/xl/worksheets/sheet80.xml" ContentType="application/vnd.openxmlformats-officedocument.spreadsheetml.worksheet+xml"/>
  <Override PartName="/xl/drawings/drawing81.xml" ContentType="application/vnd.openxmlformats-officedocument.drawing+xml"/>
  <Override PartName="/xl/worksheets/sheet81.xml" ContentType="application/vnd.openxmlformats-officedocument.spreadsheetml.worksheet+xml"/>
  <Override PartName="/xl/drawings/drawing82.xml" ContentType="application/vnd.openxmlformats-officedocument.drawing+xml"/>
  <Override PartName="/xl/worksheets/sheet82.xml" ContentType="application/vnd.openxmlformats-officedocument.spreadsheetml.worksheet+xml"/>
  <Override PartName="/xl/drawings/drawing83.xml" ContentType="application/vnd.openxmlformats-officedocument.drawing+xml"/>
  <Override PartName="/xl/worksheets/sheet83.xml" ContentType="application/vnd.openxmlformats-officedocument.spreadsheetml.worksheet+xml"/>
  <Override PartName="/xl/drawings/drawing84.xml" ContentType="application/vnd.openxmlformats-officedocument.drawing+xml"/>
  <Override PartName="/xl/worksheets/sheet84.xml" ContentType="application/vnd.openxmlformats-officedocument.spreadsheetml.worksheet+xml"/>
  <Override PartName="/xl/drawings/drawing85.xml" ContentType="application/vnd.openxmlformats-officedocument.drawing+xml"/>
  <Override PartName="/xl/worksheets/sheet85.xml" ContentType="application/vnd.openxmlformats-officedocument.spreadsheetml.worksheet+xml"/>
  <Override PartName="/xl/drawings/drawing86.xml" ContentType="application/vnd.openxmlformats-officedocument.drawing+xml"/>
  <Override PartName="/xl/worksheets/sheet86.xml" ContentType="application/vnd.openxmlformats-officedocument.spreadsheetml.worksheet+xml"/>
  <Override PartName="/xl/drawings/drawing87.xml" ContentType="application/vnd.openxmlformats-officedocument.drawing+xml"/>
  <Override PartName="/xl/worksheets/sheet87.xml" ContentType="application/vnd.openxmlformats-officedocument.spreadsheetml.worksheet+xml"/>
  <Override PartName="/xl/drawings/drawing88.xml" ContentType="application/vnd.openxmlformats-officedocument.drawing+xml"/>
  <Override PartName="/xl/worksheets/sheet88.xml" ContentType="application/vnd.openxmlformats-officedocument.spreadsheetml.worksheet+xml"/>
  <Override PartName="/xl/drawings/drawing89.xml" ContentType="application/vnd.openxmlformats-officedocument.drawing+xml"/>
  <Override PartName="/xl/worksheets/sheet89.xml" ContentType="application/vnd.openxmlformats-officedocument.spreadsheetml.worksheet+xml"/>
  <Override PartName="/xl/drawings/drawing90.xml" ContentType="application/vnd.openxmlformats-officedocument.drawing+xml"/>
  <Override PartName="/xl/worksheets/sheet90.xml" ContentType="application/vnd.openxmlformats-officedocument.spreadsheetml.worksheet+xml"/>
  <Override PartName="/xl/drawings/drawing91.xml" ContentType="application/vnd.openxmlformats-officedocument.drawing+xml"/>
  <Override PartName="/xl/worksheets/sheet91.xml" ContentType="application/vnd.openxmlformats-officedocument.spreadsheetml.worksheet+xml"/>
  <Override PartName="/xl/drawings/drawing92.xml" ContentType="application/vnd.openxmlformats-officedocument.drawing+xml"/>
  <Override PartName="/xl/worksheets/sheet92.xml" ContentType="application/vnd.openxmlformats-officedocument.spreadsheetml.worksheet+xml"/>
  <Override PartName="/xl/drawings/drawing93.xml" ContentType="application/vnd.openxmlformats-officedocument.drawing+xml"/>
  <Override PartName="/xl/worksheets/sheet93.xml" ContentType="application/vnd.openxmlformats-officedocument.spreadsheetml.worksheet+xml"/>
  <Override PartName="/xl/drawings/drawing94.xml" ContentType="application/vnd.openxmlformats-officedocument.drawing+xml"/>
  <Override PartName="/xl/worksheets/sheet94.xml" ContentType="application/vnd.openxmlformats-officedocument.spreadsheetml.worksheet+xml"/>
  <Override PartName="/xl/drawings/drawing95.xml" ContentType="application/vnd.openxmlformats-officedocument.drawing+xml"/>
  <Override PartName="/xl/worksheets/sheet95.xml" ContentType="application/vnd.openxmlformats-officedocument.spreadsheetml.worksheet+xml"/>
  <Override PartName="/xl/drawings/drawing96.xml" ContentType="application/vnd.openxmlformats-officedocument.drawing+xml"/>
  <Override PartName="/xl/worksheets/sheet96.xml" ContentType="application/vnd.openxmlformats-officedocument.spreadsheetml.worksheet+xml"/>
  <Override PartName="/xl/drawings/drawing97.xml" ContentType="application/vnd.openxmlformats-officedocument.drawing+xml"/>
  <Override PartName="/xl/worksheets/sheet97.xml" ContentType="application/vnd.openxmlformats-officedocument.spreadsheetml.worksheet+xml"/>
  <Override PartName="/xl/drawings/drawing98.xml" ContentType="application/vnd.openxmlformats-officedocument.drawing+xml"/>
  <Override PartName="/xl/worksheets/sheet98.xml" ContentType="application/vnd.openxmlformats-officedocument.spreadsheetml.worksheet+xml"/>
  <Override PartName="/xl/drawings/drawing99.xml" ContentType="application/vnd.openxmlformats-officedocument.drawing+xml"/>
  <Override PartName="/xl/worksheets/sheet99.xml" ContentType="application/vnd.openxmlformats-officedocument.spreadsheetml.worksheet+xml"/>
  <Override PartName="/xl/drawings/drawing100.xml" ContentType="application/vnd.openxmlformats-officedocument.drawing+xml"/>
  <Override PartName="/xl/worksheets/sheet100.xml" ContentType="application/vnd.openxmlformats-officedocument.spreadsheetml.worksheet+xml"/>
  <Override PartName="/xl/drawings/drawing101.xml" ContentType="application/vnd.openxmlformats-officedocument.drawing+xml"/>
  <Override PartName="/xl/worksheets/sheet101.xml" ContentType="application/vnd.openxmlformats-officedocument.spreadsheetml.worksheet+xml"/>
  <Override PartName="/xl/drawings/drawing102.xml" ContentType="application/vnd.openxmlformats-officedocument.drawing+xml"/>
  <Override PartName="/xl/worksheets/sheet102.xml" ContentType="application/vnd.openxmlformats-officedocument.spreadsheetml.worksheet+xml"/>
  <Override PartName="/xl/drawings/drawing103.xml" ContentType="application/vnd.openxmlformats-officedocument.drawing+xml"/>
  <Override PartName="/xl/worksheets/sheet103.xml" ContentType="application/vnd.openxmlformats-officedocument.spreadsheetml.worksheet+xml"/>
  <Override PartName="/xl/drawings/drawing104.xml" ContentType="application/vnd.openxmlformats-officedocument.drawing+xml"/>
  <Override PartName="/xl/worksheets/sheet104.xml" ContentType="application/vnd.openxmlformats-officedocument.spreadsheetml.worksheet+xml"/>
  <Override PartName="/xl/drawings/drawing105.xml" ContentType="application/vnd.openxmlformats-officedocument.drawing+xml"/>
  <Override PartName="/xl/worksheets/sheet105.xml" ContentType="application/vnd.openxmlformats-officedocument.spreadsheetml.worksheet+xml"/>
  <Override PartName="/xl/drawings/drawing106.xml" ContentType="application/vnd.openxmlformats-officedocument.drawing+xml"/>
  <Override PartName="/xl/worksheets/sheet106.xml" ContentType="application/vnd.openxmlformats-officedocument.spreadsheetml.worksheet+xml"/>
  <Override PartName="/xl/drawings/drawing107.xml" ContentType="application/vnd.openxmlformats-officedocument.drawing+xml"/>
  <Override PartName="/xl/worksheets/sheet107.xml" ContentType="application/vnd.openxmlformats-officedocument.spreadsheetml.worksheet+xml"/>
  <Override PartName="/xl/drawings/drawing108.xml" ContentType="application/vnd.openxmlformats-officedocument.drawing+xml"/>
  <Override PartName="/xl/worksheets/sheet108.xml" ContentType="application/vnd.openxmlformats-officedocument.spreadsheetml.worksheet+xml"/>
  <Override PartName="/xl/drawings/drawing109.xml" ContentType="application/vnd.openxmlformats-officedocument.drawing+xml"/>
  <Override PartName="/xl/worksheets/sheet109.xml" ContentType="application/vnd.openxmlformats-officedocument.spreadsheetml.worksheet+xml"/>
  <Override PartName="/xl/drawings/drawing110.xml" ContentType="application/vnd.openxmlformats-officedocument.drawing+xml"/>
  <Override PartName="/xl/worksheets/sheet110.xml" ContentType="application/vnd.openxmlformats-officedocument.spreadsheetml.worksheet+xml"/>
  <Override PartName="/xl/drawings/drawing111.xml" ContentType="application/vnd.openxmlformats-officedocument.drawing+xml"/>
  <Override PartName="/xl/worksheets/sheet111.xml" ContentType="application/vnd.openxmlformats-officedocument.spreadsheetml.worksheet+xml"/>
  <Override PartName="/xl/drawings/drawing112.xml" ContentType="application/vnd.openxmlformats-officedocument.drawing+xml"/>
  <Override PartName="/xl/worksheets/sheet112.xml" ContentType="application/vnd.openxmlformats-officedocument.spreadsheetml.worksheet+xml"/>
  <Override PartName="/xl/drawings/drawing113.xml" ContentType="application/vnd.openxmlformats-officedocument.drawing+xml"/>
  <Override PartName="/xl/worksheets/sheet113.xml" ContentType="application/vnd.openxmlformats-officedocument.spreadsheetml.worksheet+xml"/>
  <Override PartName="/xl/drawings/drawing114.xml" ContentType="application/vnd.openxmlformats-officedocument.drawing+xml"/>
  <Override PartName="/xl/worksheets/sheet114.xml" ContentType="application/vnd.openxmlformats-officedocument.spreadsheetml.worksheet+xml"/>
  <Override PartName="/xl/drawings/drawing115.xml" ContentType="application/vnd.openxmlformats-officedocument.drawing+xml"/>
  <Override PartName="/xl/worksheets/sheet115.xml" ContentType="application/vnd.openxmlformats-officedocument.spreadsheetml.worksheet+xml"/>
  <Override PartName="/xl/drawings/drawing116.xml" ContentType="application/vnd.openxmlformats-officedocument.drawing+xml"/>
  <Override PartName="/xl/worksheets/sheet116.xml" ContentType="application/vnd.openxmlformats-officedocument.spreadsheetml.worksheet+xml"/>
  <Override PartName="/xl/drawings/drawing117.xml" ContentType="application/vnd.openxmlformats-officedocument.drawing+xml"/>
  <Override PartName="/xl/worksheets/sheet117.xml" ContentType="application/vnd.openxmlformats-officedocument.spreadsheetml.worksheet+xml"/>
  <Override PartName="/xl/drawings/drawing118.xml" ContentType="application/vnd.openxmlformats-officedocument.drawing+xml"/>
  <Override PartName="/xl/worksheets/sheet118.xml" ContentType="application/vnd.openxmlformats-officedocument.spreadsheetml.worksheet+xml"/>
  <Override PartName="/xl/drawings/drawing119.xml" ContentType="application/vnd.openxmlformats-officedocument.drawing+xml"/>
  <Override PartName="/xl/worksheets/sheet119.xml" ContentType="application/vnd.openxmlformats-officedocument.spreadsheetml.worksheet+xml"/>
  <Override PartName="/xl/drawings/drawing120.xml" ContentType="application/vnd.openxmlformats-officedocument.drawing+xml"/>
  <Override PartName="/xl/worksheets/sheet120.xml" ContentType="application/vnd.openxmlformats-officedocument.spreadsheetml.worksheet+xml"/>
  <Override PartName="/xl/drawings/drawing121.xml" ContentType="application/vnd.openxmlformats-officedocument.drawing+xml"/>
  <Override PartName="/xl/worksheets/sheet121.xml" ContentType="application/vnd.openxmlformats-officedocument.spreadsheetml.worksheet+xml"/>
  <Override PartName="/xl/drawings/drawing122.xml" ContentType="application/vnd.openxmlformats-officedocument.drawing+xml"/>
  <Override PartName="/xl/worksheets/sheet122.xml" ContentType="application/vnd.openxmlformats-officedocument.spreadsheetml.worksheet+xml"/>
  <Override PartName="/xl/drawings/drawing123.xml" ContentType="application/vnd.openxmlformats-officedocument.drawing+xml"/>
  <Override PartName="/xl/worksheets/sheet123.xml" ContentType="application/vnd.openxmlformats-officedocument.spreadsheetml.worksheet+xml"/>
  <Override PartName="/xl/drawings/drawing124.xml" ContentType="application/vnd.openxmlformats-officedocument.drawing+xml"/>
  <Override PartName="/xl/worksheets/sheet124.xml" ContentType="application/vnd.openxmlformats-officedocument.spreadsheetml.worksheet+xml"/>
  <Override PartName="/xl/drawings/drawing125.xml" ContentType="application/vnd.openxmlformats-officedocument.drawing+xml"/>
  <Override PartName="/xl/worksheets/sheet125.xml" ContentType="application/vnd.openxmlformats-officedocument.spreadsheetml.worksheet+xml"/>
  <Override PartName="/xl/drawings/drawing126.xml" ContentType="application/vnd.openxmlformats-officedocument.drawing+xml"/>
  <Override PartName="/xl/worksheets/sheet126.xml" ContentType="application/vnd.openxmlformats-officedocument.spreadsheetml.worksheet+xml"/>
  <Override PartName="/xl/drawings/drawing127.xml" ContentType="application/vnd.openxmlformats-officedocument.drawing+xml"/>
  <Override PartName="/xl/worksheets/sheet127.xml" ContentType="application/vnd.openxmlformats-officedocument.spreadsheetml.worksheet+xml"/>
  <Override PartName="/xl/drawings/drawing128.xml" ContentType="application/vnd.openxmlformats-officedocument.drawing+xml"/>
  <Override PartName="/xl/worksheets/sheet128.xml" ContentType="application/vnd.openxmlformats-officedocument.spreadsheetml.worksheet+xml"/>
  <Override PartName="/xl/drawings/drawing129.xml" ContentType="application/vnd.openxmlformats-officedocument.drawing+xml"/>
  <Override PartName="/xl/worksheets/sheet129.xml" ContentType="application/vnd.openxmlformats-officedocument.spreadsheetml.worksheet+xml"/>
  <Override PartName="/xl/drawings/drawing130.xml" ContentType="application/vnd.openxmlformats-officedocument.drawing+xml"/>
  <Override PartName="/xl/worksheets/sheet130.xml" ContentType="application/vnd.openxmlformats-officedocument.spreadsheetml.worksheet+xml"/>
  <Override PartName="/xl/drawings/drawing131.xml" ContentType="application/vnd.openxmlformats-officedocument.drawing+xml"/>
  <Override PartName="/xl/worksheets/sheet131.xml" ContentType="application/vnd.openxmlformats-officedocument.spreadsheetml.worksheet+xml"/>
  <Override PartName="/xl/drawings/drawing132.xml" ContentType="application/vnd.openxmlformats-officedocument.drawing+xml"/>
  <Override PartName="/xl/worksheets/sheet132.xml" ContentType="application/vnd.openxmlformats-officedocument.spreadsheetml.worksheet+xml"/>
  <Override PartName="/xl/drawings/drawing133.xml" ContentType="application/vnd.openxmlformats-officedocument.drawing+xml"/>
  <Override PartName="/xl/worksheets/sheet133.xml" ContentType="application/vnd.openxmlformats-officedocument.spreadsheetml.worksheet+xml"/>
  <Override PartName="/xl/drawings/drawing134.xml" ContentType="application/vnd.openxmlformats-officedocument.drawing+xml"/>
  <Override PartName="/xl/worksheets/sheet134.xml" ContentType="application/vnd.openxmlformats-officedocument.spreadsheetml.worksheet+xml"/>
  <Override PartName="/xl/drawings/drawing135.xml" ContentType="application/vnd.openxmlformats-officedocument.drawing+xml"/>
  <Override PartName="/xl/worksheets/sheet135.xml" ContentType="application/vnd.openxmlformats-officedocument.spreadsheetml.worksheet+xml"/>
  <Override PartName="/xl/drawings/drawing136.xml" ContentType="application/vnd.openxmlformats-officedocument.drawing+xml"/>
  <Override PartName="/xl/worksheets/sheet136.xml" ContentType="application/vnd.openxmlformats-officedocument.spreadsheetml.worksheet+xml"/>
  <Override PartName="/xl/drawings/drawing137.xml" ContentType="application/vnd.openxmlformats-officedocument.drawing+xml"/>
  <Override PartName="/xl/worksheets/sheet137.xml" ContentType="application/vnd.openxmlformats-officedocument.spreadsheetml.worksheet+xml"/>
  <Override PartName="/xl/drawings/drawing138.xml" ContentType="application/vnd.openxmlformats-officedocument.drawing+xml"/>
  <Override PartName="/xl/worksheets/sheet138.xml" ContentType="application/vnd.openxmlformats-officedocument.spreadsheetml.worksheet+xml"/>
  <Override PartName="/xl/drawings/drawing139.xml" ContentType="application/vnd.openxmlformats-officedocument.drawing+xml"/>
  <Override PartName="/xl/worksheets/sheet139.xml" ContentType="application/vnd.openxmlformats-officedocument.spreadsheetml.worksheet+xml"/>
  <Override PartName="/xl/drawings/drawing140.xml" ContentType="application/vnd.openxmlformats-officedocument.drawing+xml"/>
  <Override PartName="/xl/worksheets/sheet140.xml" ContentType="application/vnd.openxmlformats-officedocument.spreadsheetml.worksheet+xml"/>
  <Override PartName="/xl/drawings/drawing141.xml" ContentType="application/vnd.openxmlformats-officedocument.drawing+xml"/>
  <Override PartName="/xl/worksheets/sheet141.xml" ContentType="application/vnd.openxmlformats-officedocument.spreadsheetml.worksheet+xml"/>
  <Override PartName="/xl/drawings/drawing142.xml" ContentType="application/vnd.openxmlformats-officedocument.drawing+xml"/>
  <Override PartName="/xl/worksheets/sheet142.xml" ContentType="application/vnd.openxmlformats-officedocument.spreadsheetml.worksheet+xml"/>
  <Override PartName="/xl/drawings/drawing143.xml" ContentType="application/vnd.openxmlformats-officedocument.drawing+xml"/>
  <Override PartName="/xl/worksheets/sheet143.xml" ContentType="application/vnd.openxmlformats-officedocument.spreadsheetml.worksheet+xml"/>
  <Override PartName="/xl/drawings/drawing144.xml" ContentType="application/vnd.openxmlformats-officedocument.drawing+xml"/>
  <Override PartName="/xl/worksheets/sheet144.xml" ContentType="application/vnd.openxmlformats-officedocument.spreadsheetml.worksheet+xml"/>
  <Override PartName="/xl/drawings/drawing145.xml" ContentType="application/vnd.openxmlformats-officedocument.drawing+xml"/>
  <Override PartName="/xl/worksheets/sheet145.xml" ContentType="application/vnd.openxmlformats-officedocument.spreadsheetml.worksheet+xml"/>
  <Override PartName="/xl/drawings/drawing146.xml" ContentType="application/vnd.openxmlformats-officedocument.drawing+xml"/>
  <Override PartName="/xl/worksheets/sheet146.xml" ContentType="application/vnd.openxmlformats-officedocument.spreadsheetml.worksheet+xml"/>
  <Override PartName="/xl/drawings/drawing147.xml" ContentType="application/vnd.openxmlformats-officedocument.drawing+xml"/>
  <Override PartName="/xl/worksheets/sheet147.xml" ContentType="application/vnd.openxmlformats-officedocument.spreadsheetml.worksheet+xml"/>
  <Override PartName="/xl/drawings/drawing148.xml" ContentType="application/vnd.openxmlformats-officedocument.drawing+xml"/>
  <Override PartName="/xl/worksheets/sheet148.xml" ContentType="application/vnd.openxmlformats-officedocument.spreadsheetml.worksheet+xml"/>
  <Override PartName="/xl/drawings/drawing149.xml" ContentType="application/vnd.openxmlformats-officedocument.drawing+xml"/>
  <Override PartName="/xl/worksheets/sheet149.xml" ContentType="application/vnd.openxmlformats-officedocument.spreadsheetml.worksheet+xml"/>
  <Override PartName="/xl/drawings/drawing150.xml" ContentType="application/vnd.openxmlformats-officedocument.drawing+xml"/>
  <Override PartName="/xl/worksheets/sheet150.xml" ContentType="application/vnd.openxmlformats-officedocument.spreadsheetml.worksheet+xml"/>
  <Override PartName="/xl/drawings/drawing151.xml" ContentType="application/vnd.openxmlformats-officedocument.drawing+xml"/>
  <Override PartName="/xl/worksheets/sheet151.xml" ContentType="application/vnd.openxmlformats-officedocument.spreadsheetml.worksheet+xml"/>
  <Override PartName="/xl/drawings/drawing152.xml" ContentType="application/vnd.openxmlformats-officedocument.drawing+xml"/>
  <Override PartName="/xl/worksheets/sheet152.xml" ContentType="application/vnd.openxmlformats-officedocument.spreadsheetml.worksheet+xml"/>
  <Override PartName="/xl/drawings/drawing153.xml" ContentType="application/vnd.openxmlformats-officedocument.drawing+xml"/>
  <Override PartName="/xl/worksheets/sheet153.xml" ContentType="application/vnd.openxmlformats-officedocument.spreadsheetml.worksheet+xml"/>
  <Override PartName="/xl/drawings/drawing154.xml" ContentType="application/vnd.openxmlformats-officedocument.drawing+xml"/>
  <Override PartName="/xl/worksheets/sheet154.xml" ContentType="application/vnd.openxmlformats-officedocument.spreadsheetml.worksheet+xml"/>
  <Override PartName="/xl/drawings/drawing155.xml" ContentType="application/vnd.openxmlformats-officedocument.drawing+xml"/>
  <Override PartName="/xl/worksheets/sheet155.xml" ContentType="application/vnd.openxmlformats-officedocument.spreadsheetml.worksheet+xml"/>
  <Override PartName="/xl/drawings/drawing156.xml" ContentType="application/vnd.openxmlformats-officedocument.drawing+xml"/>
  <Override PartName="/xl/worksheets/sheet156.xml" ContentType="application/vnd.openxmlformats-officedocument.spreadsheetml.worksheet+xml"/>
  <Override PartName="/xl/drawings/drawing157.xml" ContentType="application/vnd.openxmlformats-officedocument.drawing+xml"/>
  <Override PartName="/xl/worksheets/sheet157.xml" ContentType="application/vnd.openxmlformats-officedocument.spreadsheetml.worksheet+xml"/>
  <Override PartName="/xl/drawings/drawing158.xml" ContentType="application/vnd.openxmlformats-officedocument.drawing+xml"/>
  <Override PartName="/xl/worksheets/sheet158.xml" ContentType="application/vnd.openxmlformats-officedocument.spreadsheetml.worksheet+xml"/>
  <Override PartName="/xl/drawings/drawing159.xml" ContentType="application/vnd.openxmlformats-officedocument.drawing+xml"/>
  <Override PartName="/xl/worksheets/sheet159.xml" ContentType="application/vnd.openxmlformats-officedocument.spreadsheetml.worksheet+xml"/>
  <Override PartName="/xl/drawings/drawing160.xml" ContentType="application/vnd.openxmlformats-officedocument.drawing+xml"/>
  <Override PartName="/xl/worksheets/sheet160.xml" ContentType="application/vnd.openxmlformats-officedocument.spreadsheetml.worksheet+xml"/>
  <Override PartName="/xl/drawings/drawing161.xml" ContentType="application/vnd.openxmlformats-officedocument.drawing+xml"/>
  <Override PartName="/xl/worksheets/sheet161.xml" ContentType="application/vnd.openxmlformats-officedocument.spreadsheetml.worksheet+xml"/>
  <Override PartName="/xl/drawings/drawing162.xml" ContentType="application/vnd.openxmlformats-officedocument.drawing+xml"/>
  <Override PartName="/xl/worksheets/sheet162.xml" ContentType="application/vnd.openxmlformats-officedocument.spreadsheetml.worksheet+xml"/>
  <Override PartName="/xl/drawings/drawing163.xml" ContentType="application/vnd.openxmlformats-officedocument.drawing+xml"/>
  <Override PartName="/xl/worksheets/sheet163.xml" ContentType="application/vnd.openxmlformats-officedocument.spreadsheetml.worksheet+xml"/>
  <Override PartName="/xl/drawings/drawing164.xml" ContentType="application/vnd.openxmlformats-officedocument.drawing+xml"/>
  <Override PartName="/xl/worksheets/sheet164.xml" ContentType="application/vnd.openxmlformats-officedocument.spreadsheetml.worksheet+xml"/>
  <Override PartName="/xl/drawings/drawing165.xml" ContentType="application/vnd.openxmlformats-officedocument.drawing+xml"/>
  <Override PartName="/xl/worksheets/sheet165.xml" ContentType="application/vnd.openxmlformats-officedocument.spreadsheetml.worksheet+xml"/>
  <Override PartName="/xl/drawings/drawing166.xml" ContentType="application/vnd.openxmlformats-officedocument.drawing+xml"/>
  <Override PartName="/xl/worksheets/sheet166.xml" ContentType="application/vnd.openxmlformats-officedocument.spreadsheetml.worksheet+xml"/>
  <Override PartName="/xl/drawings/drawing167.xml" ContentType="application/vnd.openxmlformats-officedocument.drawing+xml"/>
  <Override PartName="/xl/worksheets/sheet167.xml" ContentType="application/vnd.openxmlformats-officedocument.spreadsheetml.worksheet+xml"/>
  <Override PartName="/xl/drawings/drawing168.xml" ContentType="application/vnd.openxmlformats-officedocument.drawing+xml"/>
  <Override PartName="/xl/worksheets/sheet168.xml" ContentType="application/vnd.openxmlformats-officedocument.spreadsheetml.worksheet+xml"/>
  <Override PartName="/xl/drawings/drawing169.xml" ContentType="application/vnd.openxmlformats-officedocument.drawing+xml"/>
  <Override PartName="/xl/worksheets/sheet169.xml" ContentType="application/vnd.openxmlformats-officedocument.spreadsheetml.worksheet+xml"/>
  <Override PartName="/xl/drawings/drawing170.xml" ContentType="application/vnd.openxmlformats-officedocument.drawing+xml"/>
  <Override PartName="/xl/worksheets/sheet170.xml" ContentType="application/vnd.openxmlformats-officedocument.spreadsheetml.worksheet+xml"/>
  <Override PartName="/xl/drawings/drawing171.xml" ContentType="application/vnd.openxmlformats-officedocument.drawing+xml"/>
  <Override PartName="/xl/worksheets/sheet171.xml" ContentType="application/vnd.openxmlformats-officedocument.spreadsheetml.worksheet+xml"/>
  <Override PartName="/xl/drawings/drawing172.xml" ContentType="application/vnd.openxmlformats-officedocument.drawing+xml"/>
  <Override PartName="/xl/worksheets/sheet172.xml" ContentType="application/vnd.openxmlformats-officedocument.spreadsheetml.worksheet+xml"/>
  <Override PartName="/xl/drawings/drawing173.xml" ContentType="application/vnd.openxmlformats-officedocument.drawing+xml"/>
  <Override PartName="/xl/worksheets/sheet173.xml" ContentType="application/vnd.openxmlformats-officedocument.spreadsheetml.worksheet+xml"/>
  <Override PartName="/xl/drawings/drawing174.xml" ContentType="application/vnd.openxmlformats-officedocument.drawing+xml"/>
  <Override PartName="/xl/worksheets/sheet174.xml" ContentType="application/vnd.openxmlformats-officedocument.spreadsheetml.worksheet+xml"/>
  <Override PartName="/xl/drawings/drawing175.xml" ContentType="application/vnd.openxmlformats-officedocument.drawing+xml"/>
  <Override PartName="/xl/worksheets/sheet175.xml" ContentType="application/vnd.openxmlformats-officedocument.spreadsheetml.worksheet+xml"/>
  <Override PartName="/xl/drawings/drawing176.xml" ContentType="application/vnd.openxmlformats-officedocument.drawing+xml"/>
  <Override PartName="/xl/worksheets/sheet176.xml" ContentType="application/vnd.openxmlformats-officedocument.spreadsheetml.worksheet+xml"/>
  <Override PartName="/xl/drawings/drawing177.xml" ContentType="application/vnd.openxmlformats-officedocument.drawing+xml"/>
  <Override PartName="/xl/worksheets/sheet177.xml" ContentType="application/vnd.openxmlformats-officedocument.spreadsheetml.worksheet+xml"/>
  <Override PartName="/xl/drawings/drawing178.xml" ContentType="application/vnd.openxmlformats-officedocument.drawing+xml"/>
  <Override PartName="/xl/worksheets/sheet178.xml" ContentType="application/vnd.openxmlformats-officedocument.spreadsheetml.worksheet+xml"/>
  <Override PartName="/xl/drawings/drawing179.xml" ContentType="application/vnd.openxmlformats-officedocument.drawing+xml"/>
  <Override PartName="/xl/worksheets/sheet179.xml" ContentType="application/vnd.openxmlformats-officedocument.spreadsheetml.worksheet+xml"/>
  <Override PartName="/xl/drawings/drawing180.xml" ContentType="application/vnd.openxmlformats-officedocument.drawing+xml"/>
  <Override PartName="/xl/worksheets/sheet180.xml" ContentType="application/vnd.openxmlformats-officedocument.spreadsheetml.worksheet+xml"/>
  <Override PartName="/xl/drawings/drawing18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45" windowWidth="12120" windowHeight="8445" tabRatio="981" activeTab="0"/>
  </bookViews>
  <sheets>
    <sheet name="Day 1" sheetId="1" r:id="rId1"/>
    <sheet name="Day 2" sheetId="2" r:id="rId2"/>
    <sheet name="Day 3" sheetId="3" r:id="rId3"/>
    <sheet name="Day 4" sheetId="4" r:id="rId4"/>
    <sheet name="Day 5" sheetId="5" r:id="rId5"/>
    <sheet name="Day 6" sheetId="6" r:id="rId6"/>
    <sheet name="Day 7" sheetId="7" r:id="rId7"/>
    <sheet name="Day 8" sheetId="8" r:id="rId8"/>
    <sheet name="Day 9" sheetId="9" r:id="rId9"/>
    <sheet name="Day 10" sheetId="10" r:id="rId10"/>
    <sheet name="Day 11" sheetId="11" r:id="rId11"/>
    <sheet name="Day 12" sheetId="12" r:id="rId12"/>
    <sheet name="Day 13" sheetId="13" r:id="rId13"/>
    <sheet name="Day 14" sheetId="14" r:id="rId14"/>
    <sheet name="Day 15" sheetId="15" r:id="rId15"/>
    <sheet name="Day 16" sheetId="16" r:id="rId16"/>
    <sheet name="Day 17" sheetId="17" r:id="rId17"/>
    <sheet name="Day 18" sheetId="18" r:id="rId18"/>
    <sheet name="Day 19" sheetId="19" r:id="rId19"/>
    <sheet name="Day 20" sheetId="20" r:id="rId20"/>
    <sheet name="Day 21" sheetId="21" r:id="rId21"/>
    <sheet name="Day 22" sheetId="22" r:id="rId22"/>
    <sheet name="Day 23" sheetId="23" r:id="rId23"/>
    <sheet name="Day 24" sheetId="24" r:id="rId24"/>
    <sheet name="Day 25" sheetId="25" r:id="rId25"/>
    <sheet name="Day 26" sheetId="26" r:id="rId26"/>
    <sheet name="Day 27" sheetId="27" r:id="rId27"/>
    <sheet name="Day 28" sheetId="28" r:id="rId28"/>
    <sheet name="Day 29" sheetId="29" r:id="rId29"/>
    <sheet name="Day 30" sheetId="30" r:id="rId30"/>
    <sheet name="Day 31" sheetId="31" r:id="rId31"/>
    <sheet name="Day 32" sheetId="32" r:id="rId32"/>
    <sheet name="Day 33" sheetId="33" r:id="rId33"/>
    <sheet name="Day 34" sheetId="34" r:id="rId34"/>
    <sheet name="Day 35" sheetId="35" r:id="rId35"/>
    <sheet name="Day 36" sheetId="36" r:id="rId36"/>
    <sheet name="Day 37" sheetId="37" r:id="rId37"/>
    <sheet name="Day 38" sheetId="38" r:id="rId38"/>
    <sheet name="Day 39" sheetId="39" r:id="rId39"/>
    <sheet name="Day 40" sheetId="40" r:id="rId40"/>
    <sheet name="Day 41" sheetId="41" r:id="rId41"/>
    <sheet name="Day 42" sheetId="42" r:id="rId42"/>
    <sheet name="Day 43" sheetId="43" r:id="rId43"/>
    <sheet name="Day 44" sheetId="44" r:id="rId44"/>
    <sheet name="Day 45" sheetId="45" r:id="rId45"/>
    <sheet name="Day 46" sheetId="46" r:id="rId46"/>
    <sheet name="Day 47" sheetId="47" r:id="rId47"/>
    <sheet name="Day 48" sheetId="48" r:id="rId48"/>
    <sheet name="Day 49" sheetId="49" r:id="rId49"/>
    <sheet name="Day 50" sheetId="50" r:id="rId50"/>
    <sheet name="Day 51" sheetId="51" r:id="rId51"/>
    <sheet name="Day 52" sheetId="52" r:id="rId52"/>
    <sheet name="Day 53" sheetId="53" r:id="rId53"/>
    <sheet name="Day 54" sheetId="54" r:id="rId54"/>
    <sheet name="Day 55" sheetId="55" r:id="rId55"/>
    <sheet name="Day 56" sheetId="56" r:id="rId56"/>
    <sheet name="Day 57" sheetId="57" r:id="rId57"/>
    <sheet name="Day 58" sheetId="58" r:id="rId58"/>
    <sheet name="Day 59" sheetId="59" r:id="rId59"/>
    <sheet name="Day 60" sheetId="60" r:id="rId60"/>
    <sheet name="Day 61" sheetId="61" r:id="rId61"/>
    <sheet name="Day 62" sheetId="62" r:id="rId62"/>
    <sheet name="Day 63" sheetId="63" r:id="rId63"/>
    <sheet name="Day 64" sheetId="64" r:id="rId64"/>
    <sheet name="Day 65" sheetId="65" r:id="rId65"/>
    <sheet name="Day 66" sheetId="66" r:id="rId66"/>
    <sheet name="Day 67" sheetId="67" r:id="rId67"/>
    <sheet name="Day 68" sheetId="68" r:id="rId68"/>
    <sheet name="Day 69" sheetId="69" r:id="rId69"/>
    <sheet name="Day 70" sheetId="70" r:id="rId70"/>
    <sheet name="Day 71" sheetId="71" r:id="rId71"/>
    <sheet name="Day 72" sheetId="72" r:id="rId72"/>
    <sheet name="Day 73" sheetId="73" r:id="rId73"/>
    <sheet name="Day 74" sheetId="74" r:id="rId74"/>
    <sheet name="Day 75" sheetId="75" r:id="rId75"/>
    <sheet name="Day 76" sheetId="76" r:id="rId76"/>
    <sheet name="Day 77" sheetId="77" r:id="rId77"/>
    <sheet name="Day 78" sheetId="78" r:id="rId78"/>
    <sheet name="Day 79" sheetId="79" r:id="rId79"/>
    <sheet name="Day 80" sheetId="80" r:id="rId80"/>
    <sheet name="Day 81" sheetId="81" r:id="rId81"/>
    <sheet name="Day 82" sheetId="82" r:id="rId82"/>
    <sheet name="Day 83" sheetId="83" r:id="rId83"/>
    <sheet name="Day 84" sheetId="84" r:id="rId84"/>
    <sheet name="Day 85" sheetId="85" r:id="rId85"/>
    <sheet name="Day 86" sheetId="86" r:id="rId86"/>
    <sheet name="Day 87" sheetId="87" r:id="rId87"/>
    <sheet name="Day 88" sheetId="88" r:id="rId88"/>
    <sheet name="Day 89" sheetId="89" r:id="rId89"/>
    <sheet name="Day 90" sheetId="90" r:id="rId90"/>
    <sheet name="Day 91" sheetId="91" r:id="rId91"/>
    <sheet name="Day 92" sheetId="92" r:id="rId92"/>
    <sheet name="Day 93" sheetId="93" r:id="rId93"/>
    <sheet name="Day 94" sheetId="94" r:id="rId94"/>
    <sheet name="Day 95" sheetId="95" r:id="rId95"/>
    <sheet name="Day 96" sheetId="96" r:id="rId96"/>
    <sheet name="Day 97" sheetId="97" r:id="rId97"/>
    <sheet name="Day 98" sheetId="98" r:id="rId98"/>
    <sheet name="Day 99" sheetId="99" r:id="rId99"/>
    <sheet name="Day 100" sheetId="100" r:id="rId100"/>
    <sheet name="Day 101" sheetId="101" r:id="rId101"/>
    <sheet name="Day 102" sheetId="102" r:id="rId102"/>
    <sheet name="Day 103" sheetId="103" r:id="rId103"/>
    <sheet name="Day 104" sheetId="104" r:id="rId104"/>
    <sheet name="Day 105" sheetId="105" r:id="rId105"/>
    <sheet name="Day 106" sheetId="106" r:id="rId106"/>
    <sheet name="Day 107" sheetId="107" r:id="rId107"/>
    <sheet name="Day 108" sheetId="108" r:id="rId108"/>
    <sheet name="Day 109" sheetId="109" r:id="rId109"/>
    <sheet name="Day 110" sheetId="110" r:id="rId110"/>
    <sheet name="Day 111" sheetId="111" r:id="rId111"/>
    <sheet name="Day 112" sheetId="112" r:id="rId112"/>
    <sheet name="Day 113" sheetId="113" r:id="rId113"/>
    <sheet name="Day 114" sheetId="114" r:id="rId114"/>
    <sheet name="Day 115" sheetId="115" r:id="rId115"/>
    <sheet name="Day 116" sheetId="116" r:id="rId116"/>
    <sheet name="Day 117" sheetId="117" r:id="rId117"/>
    <sheet name="Day 118" sheetId="118" r:id="rId118"/>
    <sheet name="Day 119" sheetId="119" r:id="rId119"/>
    <sheet name="Day 120" sheetId="120" r:id="rId120"/>
    <sheet name="Day 121" sheetId="121" r:id="rId121"/>
    <sheet name="Day 122" sheetId="122" r:id="rId122"/>
    <sheet name="Day 123" sheetId="123" r:id="rId123"/>
    <sheet name="Day 124" sheetId="124" r:id="rId124"/>
    <sheet name="Day 125" sheetId="125" r:id="rId125"/>
    <sheet name="Day 126" sheetId="126" r:id="rId126"/>
    <sheet name="Day 127" sheetId="127" r:id="rId127"/>
    <sheet name="Day 128" sheetId="128" r:id="rId128"/>
    <sheet name="Day 129" sheetId="129" r:id="rId129"/>
    <sheet name="Day 130" sheetId="130" r:id="rId130"/>
    <sheet name="Day 131" sheetId="131" r:id="rId131"/>
    <sheet name="Day 132" sheetId="132" r:id="rId132"/>
    <sheet name="Day 133" sheetId="133" r:id="rId133"/>
    <sheet name="Day 134" sheetId="134" r:id="rId134"/>
    <sheet name="Day 135" sheetId="135" r:id="rId135"/>
    <sheet name="Day 136" sheetId="136" r:id="rId136"/>
    <sheet name="Day 137" sheetId="137" r:id="rId137"/>
    <sheet name="Day 138" sheetId="138" r:id="rId138"/>
    <sheet name="Day 139" sheetId="139" r:id="rId139"/>
    <sheet name="Day 140" sheetId="140" r:id="rId140"/>
    <sheet name="Day 141" sheetId="141" r:id="rId141"/>
    <sheet name="Day 142" sheetId="142" r:id="rId142"/>
    <sheet name="Day 143" sheetId="143" r:id="rId143"/>
    <sheet name="Day 144" sheetId="144" r:id="rId144"/>
    <sheet name="Day 145" sheetId="145" r:id="rId145"/>
    <sheet name="Day 146" sheetId="146" r:id="rId146"/>
    <sheet name="Day 147" sheetId="147" r:id="rId147"/>
    <sheet name="Day 148" sheetId="148" r:id="rId148"/>
    <sheet name="Day 149" sheetId="149" r:id="rId149"/>
    <sheet name="Day 150" sheetId="150" r:id="rId150"/>
    <sheet name="Day 151" sheetId="151" r:id="rId151"/>
    <sheet name="Day 152" sheetId="152" r:id="rId152"/>
    <sheet name="Day 153" sheetId="153" r:id="rId153"/>
    <sheet name="Day 154" sheetId="154" r:id="rId154"/>
    <sheet name="Day 155" sheetId="155" r:id="rId155"/>
    <sheet name="Day 156" sheetId="156" r:id="rId156"/>
    <sheet name="Day 157" sheetId="157" r:id="rId157"/>
    <sheet name="Day 158" sheetId="158" r:id="rId158"/>
    <sheet name="Day 159" sheetId="159" r:id="rId159"/>
    <sheet name="Day 160" sheetId="160" r:id="rId160"/>
    <sheet name="Day 161" sheetId="161" r:id="rId161"/>
    <sheet name="Day 162" sheetId="162" r:id="rId162"/>
    <sheet name="Day 163" sheetId="163" r:id="rId163"/>
    <sheet name="Day 164" sheetId="164" r:id="rId164"/>
    <sheet name="Day 165" sheetId="165" r:id="rId165"/>
    <sheet name="Day 166" sheetId="166" r:id="rId166"/>
    <sheet name="Day 167" sheetId="167" r:id="rId167"/>
    <sheet name="Day 168" sheetId="168" r:id="rId168"/>
    <sheet name="Day 169" sheetId="169" r:id="rId169"/>
    <sheet name="Day 170" sheetId="170" r:id="rId170"/>
    <sheet name="Day 171" sheetId="171" r:id="rId171"/>
    <sheet name="Day 172" sheetId="172" r:id="rId172"/>
    <sheet name="Day 173" sheetId="173" r:id="rId173"/>
    <sheet name="Day 174" sheetId="174" r:id="rId174"/>
    <sheet name="Day 175" sheetId="175" r:id="rId175"/>
    <sheet name="Day 176" sheetId="176" r:id="rId176"/>
    <sheet name="Day 177" sheetId="177" r:id="rId177"/>
    <sheet name="Day 178" sheetId="178" r:id="rId178"/>
    <sheet name="Day 179" sheetId="179" r:id="rId179"/>
    <sheet name="Day 180" sheetId="180" r:id="rId180"/>
  </sheets>
  <definedNames/>
  <calcPr fullCalcOnLoad="1"/>
</workbook>
</file>

<file path=xl/sharedStrings.xml><?xml version="1.0" encoding="utf-8"?>
<sst xmlns="http://schemas.openxmlformats.org/spreadsheetml/2006/main" count="1951" uniqueCount="595">
  <si>
    <t>Student Name</t>
  </si>
  <si>
    <t>Type your answer next to your name</t>
  </si>
  <si>
    <t>Question of the Day:</t>
  </si>
  <si>
    <t>How many letters are in your first name?</t>
  </si>
  <si>
    <t>8 letters</t>
  </si>
  <si>
    <t>7 letters</t>
  </si>
  <si>
    <t>6 letters</t>
  </si>
  <si>
    <t>5 letters</t>
  </si>
  <si>
    <t>4 letters</t>
  </si>
  <si>
    <t>How many letters are in your last name?</t>
  </si>
  <si>
    <t>10 letters</t>
  </si>
  <si>
    <t>9 letters</t>
  </si>
  <si>
    <t>Is the number of letters in your last name even or odd?</t>
  </si>
  <si>
    <t>Even</t>
  </si>
  <si>
    <t>Odd</t>
  </si>
  <si>
    <t>What is the starting letter of your first name?</t>
  </si>
  <si>
    <t>A</t>
  </si>
  <si>
    <t>B</t>
  </si>
  <si>
    <t>C</t>
  </si>
  <si>
    <t>D</t>
  </si>
  <si>
    <t>E</t>
  </si>
  <si>
    <t>F</t>
  </si>
  <si>
    <t>G</t>
  </si>
  <si>
    <t>H</t>
  </si>
  <si>
    <t>I</t>
  </si>
  <si>
    <t>J</t>
  </si>
  <si>
    <t>K</t>
  </si>
  <si>
    <t>L</t>
  </si>
  <si>
    <t>M</t>
  </si>
  <si>
    <t>N</t>
  </si>
  <si>
    <t>O</t>
  </si>
  <si>
    <t>P</t>
  </si>
  <si>
    <t>Q</t>
  </si>
  <si>
    <t>R</t>
  </si>
  <si>
    <t>S</t>
  </si>
  <si>
    <t>T</t>
  </si>
  <si>
    <t>U</t>
  </si>
  <si>
    <t>V</t>
  </si>
  <si>
    <t>W</t>
  </si>
  <si>
    <t>X</t>
  </si>
  <si>
    <t>Y</t>
  </si>
  <si>
    <t>Z</t>
  </si>
  <si>
    <t>What is the starting letter of your last name?</t>
  </si>
  <si>
    <t>In what month is your birthday?</t>
  </si>
  <si>
    <t>January</t>
  </si>
  <si>
    <t>February</t>
  </si>
  <si>
    <t>March</t>
  </si>
  <si>
    <t>April</t>
  </si>
  <si>
    <t>May</t>
  </si>
  <si>
    <t>June</t>
  </si>
  <si>
    <t>July</t>
  </si>
  <si>
    <t>August</t>
  </si>
  <si>
    <t>September</t>
  </si>
  <si>
    <t>October</t>
  </si>
  <si>
    <t>November</t>
  </si>
  <si>
    <t>December</t>
  </si>
  <si>
    <t>What is the date of your birthday?</t>
  </si>
  <si>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</si>
  <si>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</si>
  <si>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</si>
  <si>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</si>
  <si>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</si>
  <si>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</si>
  <si>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</si>
  <si>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</si>
  <si>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</si>
  <si>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</si>
  <si>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</si>
  <si>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</si>
  <si>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</si>
  <si>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</si>
  <si>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</si>
  <si>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</si>
  <si>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</si>
  <si>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</si>
  <si>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</si>
  <si>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</si>
  <si>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</si>
  <si>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</si>
  <si>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</si>
  <si>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</si>
  <si>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</si>
  <si>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</si>
  <si>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</si>
  <si>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</si>
  <si>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</si>
  <si>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</si>
  <si>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</si>
  <si>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In what season is your birthday?</t>
  </si>
  <si>
    <t>Winter</t>
  </si>
  <si>
    <t>Spring</t>
  </si>
  <si>
    <t>Summer</t>
  </si>
  <si>
    <t>Fall</t>
  </si>
  <si>
    <t>Is the date of your birthday even or odd?</t>
  </si>
  <si>
    <t>Are you right or left handed?</t>
  </si>
  <si>
    <t>Right handed</t>
  </si>
  <si>
    <t>Left handed</t>
  </si>
  <si>
    <t>What color is your hair?</t>
  </si>
  <si>
    <t>How many brothers do you have?</t>
  </si>
  <si>
    <t>How many sisters do you have?</t>
  </si>
  <si>
    <t>How many children are in your family?</t>
  </si>
  <si>
    <t>What is the age of the youngest child in your family?</t>
  </si>
  <si>
    <t>How many digits are in your address?</t>
  </si>
  <si>
    <t>What is the largest digit in your address?</t>
  </si>
  <si>
    <t>What is the smallest digit in your address?</t>
  </si>
  <si>
    <t>What is the sum of the digits in your address?</t>
  </si>
  <si>
    <t>What is the difference between the largest and smallest digits in your address?</t>
  </si>
  <si>
    <t>How did you get to school today?</t>
  </si>
  <si>
    <t>How many pencils are in your pencil case?</t>
  </si>
  <si>
    <t>Do you buy lunch or bring your lunch most often?</t>
  </si>
  <si>
    <t>How many crayons are in your pencil case?</t>
  </si>
  <si>
    <t>How many buttons are on the clothes you are wearing?</t>
  </si>
  <si>
    <t>How many pockets are on your clothes right now?</t>
  </si>
  <si>
    <t>What color are your eyes?</t>
  </si>
  <si>
    <t>How many shoelace holes do your shoes have?</t>
  </si>
  <si>
    <t>What color are you wearing the most right now?</t>
  </si>
  <si>
    <t>Can you roll your tongue?</t>
  </si>
  <si>
    <t>How many teeth do you have missing?</t>
  </si>
  <si>
    <t>Do you have freckles on your nose?</t>
  </si>
  <si>
    <t>How many fireplaces are inside your home?</t>
  </si>
  <si>
    <t>How many televisions are inside your home?</t>
  </si>
  <si>
    <t>How many doorways can you walk through in your house?  Don't count closets.</t>
  </si>
  <si>
    <t>How many sinks are inside your house?</t>
  </si>
  <si>
    <t>How many chairs are at the table where you eat dinner?</t>
  </si>
  <si>
    <t>What is the largest digit in your telephone number?</t>
  </si>
  <si>
    <t>What is the smallest digit in your phone number?</t>
  </si>
  <si>
    <t>How many telephones are in your house? Do not count cell phones.</t>
  </si>
  <si>
    <t>What is the sum of the digits in your phone number?  Include the area code.</t>
  </si>
  <si>
    <t>How many dogs do you have?</t>
  </si>
  <si>
    <t>How many cats do you have?</t>
  </si>
  <si>
    <t>What is your favorite dessert?</t>
  </si>
  <si>
    <t>What is your favorite ice cream?</t>
  </si>
  <si>
    <t>What is your favorite fruit?</t>
  </si>
  <si>
    <t>What is your least favorite fruit?</t>
  </si>
  <si>
    <t>Are you wearing tennis shoes today?</t>
  </si>
  <si>
    <t>Are you wearing a belt today?</t>
  </si>
  <si>
    <t>Are you wearing jewelry today?</t>
  </si>
  <si>
    <t>How many inches long is your foot?</t>
  </si>
  <si>
    <t>How many inches around is your wrist?</t>
  </si>
  <si>
    <t>How many inches around is your ankle?</t>
  </si>
  <si>
    <t>How many inches around is your head?</t>
  </si>
  <si>
    <t>How many inches around is your neck?</t>
  </si>
  <si>
    <t>What is the length of one of the hairs on your head?</t>
  </si>
  <si>
    <t>What is your favorite subject in school?</t>
  </si>
  <si>
    <t>What is your least favorite subject in school?</t>
  </si>
  <si>
    <t>What subject should we spend the most time on?</t>
  </si>
  <si>
    <t>What is your favorite color?</t>
  </si>
  <si>
    <t>What is your favorite sport?</t>
  </si>
  <si>
    <t>What is your favorite song?</t>
  </si>
  <si>
    <t>What is your favorite TV show?</t>
  </si>
  <si>
    <t>What is your favorite holiday?</t>
  </si>
  <si>
    <t>Have you ever gone to Walt Disney World?</t>
  </si>
  <si>
    <t>Have you ever gone swimming in the ocean?</t>
  </si>
  <si>
    <t>Have you ever gone swimming in a lake?</t>
  </si>
  <si>
    <t>Have you ever gone diving off a diving board?</t>
  </si>
  <si>
    <t>Can you swim under water?</t>
  </si>
  <si>
    <t>How many vowels are in your first name?</t>
  </si>
  <si>
    <t>How many vowels are in your last name?</t>
  </si>
  <si>
    <t>How many letters are in the month you were born?</t>
  </si>
  <si>
    <t>What is the second letter of your first name?</t>
  </si>
  <si>
    <t>What is the second letter of your last name?</t>
  </si>
  <si>
    <t>What is your middle initial?</t>
  </si>
  <si>
    <t>Do you live in a house or an apartment?</t>
  </si>
  <si>
    <t>How many bathrooms are in your house?</t>
  </si>
  <si>
    <t>How many bedrooms are in your house?</t>
  </si>
  <si>
    <t>How many computers are in your house?</t>
  </si>
  <si>
    <t>Do you have your own email address?</t>
  </si>
  <si>
    <t>Do you have a public library card?</t>
  </si>
  <si>
    <t>Can you do a cartwheel?</t>
  </si>
  <si>
    <t>Can you do a front handspring?</t>
  </si>
  <si>
    <t>Do you play soccer on a team?</t>
  </si>
  <si>
    <t>Do you play on a basketball team?</t>
  </si>
  <si>
    <t>Do you play on a baseball or softball team?</t>
  </si>
  <si>
    <t>What is your favorite resource class?</t>
  </si>
  <si>
    <t>What is your favorite pizza topping?</t>
  </si>
  <si>
    <t>What is your favorite ice cream topping?</t>
  </si>
  <si>
    <t xml:space="preserve"> </t>
  </si>
  <si>
    <t>Black</t>
  </si>
  <si>
    <t>Blonde</t>
  </si>
  <si>
    <t>Brown</t>
  </si>
  <si>
    <t>Red</t>
  </si>
  <si>
    <t>Zero</t>
  </si>
  <si>
    <t>One</t>
  </si>
  <si>
    <t>Two</t>
  </si>
  <si>
    <t>Three</t>
  </si>
  <si>
    <t>Four</t>
  </si>
  <si>
    <t>Five</t>
  </si>
  <si>
    <t>Six</t>
  </si>
  <si>
    <t>Seven</t>
  </si>
  <si>
    <t>Eight</t>
  </si>
  <si>
    <t>Nine</t>
  </si>
  <si>
    <t>Ten</t>
  </si>
  <si>
    <t>Eleven</t>
  </si>
  <si>
    <t>Car</t>
  </si>
  <si>
    <t>Bus</t>
  </si>
  <si>
    <t>Day Care</t>
  </si>
  <si>
    <t>Walk</t>
  </si>
  <si>
    <t>Bike</t>
  </si>
  <si>
    <t>Buy lunch</t>
  </si>
  <si>
    <t>Bring lunch</t>
  </si>
  <si>
    <t>Blue</t>
  </si>
  <si>
    <t>Green</t>
  </si>
  <si>
    <t>Grey</t>
  </si>
  <si>
    <t>Hazel</t>
  </si>
  <si>
    <t>Twelve</t>
  </si>
  <si>
    <t>Fourteen</t>
  </si>
  <si>
    <t>Yellow</t>
  </si>
  <si>
    <t>Purple</t>
  </si>
  <si>
    <t>White</t>
  </si>
  <si>
    <t>Orange</t>
  </si>
  <si>
    <t>Pink</t>
  </si>
  <si>
    <t>Yes</t>
  </si>
  <si>
    <t>No</t>
  </si>
  <si>
    <t>`25</t>
  </si>
  <si>
    <t>`26</t>
  </si>
  <si>
    <t>`27</t>
  </si>
  <si>
    <t>`28</t>
  </si>
  <si>
    <t>Pie</t>
  </si>
  <si>
    <t>Cake</t>
  </si>
  <si>
    <t>Cookies</t>
  </si>
  <si>
    <t>Ice Cream</t>
  </si>
  <si>
    <t>Chocolate</t>
  </si>
  <si>
    <t>Vanilla</t>
  </si>
  <si>
    <t>Strawberry</t>
  </si>
  <si>
    <t>Apple</t>
  </si>
  <si>
    <t>Banana</t>
  </si>
  <si>
    <t>Peach</t>
  </si>
  <si>
    <t>Pear</t>
  </si>
  <si>
    <t>Watermelon</t>
  </si>
  <si>
    <t>Kiwi</t>
  </si>
  <si>
    <t>Blueberry</t>
  </si>
  <si>
    <t>Math</t>
  </si>
  <si>
    <t>Reading</t>
  </si>
  <si>
    <t>Writing</t>
  </si>
  <si>
    <t>Science</t>
  </si>
  <si>
    <t>Health</t>
  </si>
  <si>
    <t>Social Studies</t>
  </si>
  <si>
    <t>Spelling</t>
  </si>
  <si>
    <t>Soccer</t>
  </si>
  <si>
    <t>Basketball</t>
  </si>
  <si>
    <t>Football</t>
  </si>
  <si>
    <t>Hockey</t>
  </si>
  <si>
    <t>Baseball</t>
  </si>
  <si>
    <t>Tennis</t>
  </si>
  <si>
    <t>Golf</t>
  </si>
  <si>
    <t>Macarena</t>
  </si>
  <si>
    <t>Electric Slide</t>
  </si>
  <si>
    <t>Cha Cha Slide</t>
  </si>
  <si>
    <t>Chicken Dance</t>
  </si>
  <si>
    <t>Tony Chesnutt</t>
  </si>
  <si>
    <t>Memorial Day</t>
  </si>
  <si>
    <t>Halloween</t>
  </si>
  <si>
    <t>Thanksgiving</t>
  </si>
  <si>
    <t>Christmas</t>
  </si>
  <si>
    <t>Martin Luther King Jr. Day</t>
  </si>
  <si>
    <t>President's Day</t>
  </si>
  <si>
    <t>Valentine's Day</t>
  </si>
  <si>
    <t>Easter</t>
  </si>
  <si>
    <t>Labor Day</t>
  </si>
  <si>
    <t>Independence Day</t>
  </si>
  <si>
    <t>Veteran's Day</t>
  </si>
  <si>
    <t>House</t>
  </si>
  <si>
    <t>Apartment</t>
  </si>
  <si>
    <t>P.E.</t>
  </si>
  <si>
    <t>Art</t>
  </si>
  <si>
    <t>Music</t>
  </si>
  <si>
    <t>Computer</t>
  </si>
  <si>
    <t>Media</t>
  </si>
  <si>
    <t>Cheese</t>
  </si>
  <si>
    <t>Pepperoni</t>
  </si>
  <si>
    <t>Sausage</t>
  </si>
  <si>
    <t>Green Peppers</t>
  </si>
  <si>
    <t>Onions</t>
  </si>
  <si>
    <t>Mushrooms</t>
  </si>
  <si>
    <t>Pineapple</t>
  </si>
  <si>
    <t>Hot Fudge</t>
  </si>
  <si>
    <t>Chocolate Syrup</t>
  </si>
  <si>
    <t>Strawberries</t>
  </si>
  <si>
    <t>Caramel</t>
  </si>
  <si>
    <t>Nuts</t>
  </si>
  <si>
    <t>Cherry</t>
  </si>
  <si>
    <t>Butterscotch</t>
  </si>
  <si>
    <t>Suite Life of Zack &amp; Cody</t>
  </si>
  <si>
    <t>Hannah Montana</t>
  </si>
  <si>
    <t>That's So Raven</t>
  </si>
  <si>
    <t>Kim Possible</t>
  </si>
  <si>
    <t>Fairly Odd Parents</t>
  </si>
  <si>
    <t>Sponge Bob Square Pants</t>
  </si>
  <si>
    <t>1"</t>
  </si>
  <si>
    <t>2"</t>
  </si>
  <si>
    <t>3"</t>
  </si>
  <si>
    <t>4"</t>
  </si>
  <si>
    <t>5"</t>
  </si>
  <si>
    <t>6"</t>
  </si>
  <si>
    <t>7"</t>
  </si>
  <si>
    <t>8"</t>
  </si>
  <si>
    <t>9"</t>
  </si>
  <si>
    <t>What is your favorite season?</t>
  </si>
  <si>
    <t>What is your favorite school day?</t>
  </si>
  <si>
    <t>Who is your favorite super hero?</t>
  </si>
  <si>
    <t>Which do you like to color with?</t>
  </si>
  <si>
    <t>Crayon</t>
  </si>
  <si>
    <t>Marker</t>
  </si>
  <si>
    <t>Pencil</t>
  </si>
  <si>
    <t>Which soup do you like best?</t>
  </si>
  <si>
    <t>What time did you go to sleep last night?</t>
  </si>
  <si>
    <t>What kind of toothpaste do you like best?</t>
  </si>
  <si>
    <t>What do you like to write with best?</t>
  </si>
  <si>
    <t>Pen</t>
  </si>
  <si>
    <t>Chalk</t>
  </si>
  <si>
    <t>How do you feel today?</t>
  </si>
  <si>
    <t>Do you prefer to take a bath or a shower?</t>
  </si>
  <si>
    <t>Which is your favorite flavor of milk?</t>
  </si>
  <si>
    <t>Are you wearing long sleeves or short sleeves?</t>
  </si>
  <si>
    <t>Are you wearing pants, shorts, a skirt, or a dress?</t>
  </si>
  <si>
    <t>Do you wear glasses?</t>
  </si>
  <si>
    <t>Did you wear a jacket to school today?</t>
  </si>
  <si>
    <t>Have you ever built a snowman?</t>
  </si>
  <si>
    <t>Do you own a watch?</t>
  </si>
  <si>
    <t>Does your first name have more letters than your last name?</t>
  </si>
  <si>
    <t>Do you have any brothers or sisters in this school?</t>
  </si>
  <si>
    <t>Do you have any brothers or sisters in pre-school?</t>
  </si>
  <si>
    <t>Do you have any brothers or sisters in middle school?</t>
  </si>
  <si>
    <t>Do you have any brothers or sisters in high school?</t>
  </si>
  <si>
    <t>Did you eat breakfast this morning?</t>
  </si>
  <si>
    <t>Do you like broccoli?</t>
  </si>
  <si>
    <t>Do you think your shoe weighs more than your math book?</t>
  </si>
  <si>
    <t>Do you think 30 pennies will cover a dollar bill completely?</t>
  </si>
  <si>
    <t>Do you like macaroni and cheese?</t>
  </si>
  <si>
    <t>Do you like sweet potatoes?</t>
  </si>
  <si>
    <t>Do you share a bedroom or have your own?</t>
  </si>
  <si>
    <t>Have you ever ridden in an airplane?</t>
  </si>
  <si>
    <t>Have you ever ridden on a train?</t>
  </si>
  <si>
    <t>Have you ever ridden on a speedboat?</t>
  </si>
  <si>
    <t>Have you ever gone on a cruise ship?</t>
  </si>
  <si>
    <t>Do you believe there are aliens in outer space?</t>
  </si>
  <si>
    <t>Have you ever caught a fish?</t>
  </si>
  <si>
    <t>Have you ever broken a bone and had to wear a cast?</t>
  </si>
  <si>
    <t>Have you ever been to Raleigh?</t>
  </si>
  <si>
    <t>Have you ever ridden on a horse?</t>
  </si>
  <si>
    <t>Are you a boyscout or girlscout?</t>
  </si>
  <si>
    <t>Does your family go to church together?</t>
  </si>
  <si>
    <t>Have you ever had chicken pox?</t>
  </si>
  <si>
    <t>Have you ever had to get stitches?</t>
  </si>
  <si>
    <t>Have you ever had to stay overnight in the hospital?</t>
  </si>
  <si>
    <t>Have you ever been to the zoo?</t>
  </si>
  <si>
    <t>Have you ever been to the circus?</t>
  </si>
  <si>
    <t>Have you ever mailed a letter?</t>
  </si>
  <si>
    <t>What is your favorite board game?</t>
  </si>
  <si>
    <t>Is your hair naturally curly or straight?</t>
  </si>
  <si>
    <t>Are you wearing socks?</t>
  </si>
  <si>
    <t>Which fast food restaurant do you like the best?</t>
  </si>
  <si>
    <t>What is your favorite kind of cereal?</t>
  </si>
  <si>
    <t>What is your favorite flavor of Jello?</t>
  </si>
  <si>
    <t>What is your favorite flavor of bubble gum?</t>
  </si>
  <si>
    <t>What is your favorite candy bar?</t>
  </si>
  <si>
    <t>How do you like your popcorn?</t>
  </si>
  <si>
    <t>What is your favorite Girl Scout Cookie?</t>
  </si>
  <si>
    <t>How do you like your french fries?</t>
  </si>
  <si>
    <t>What is your favorite fairy tale?</t>
  </si>
  <si>
    <t>Have you ever climbed a tree?</t>
  </si>
  <si>
    <t>Have you ever wished upon a star?</t>
  </si>
  <si>
    <t>How do you like your eggs cooked?</t>
  </si>
  <si>
    <t>Can you blow a bubble with your bubble gum?</t>
  </si>
  <si>
    <t>Can you whistle?</t>
  </si>
  <si>
    <t>Do you like to ride rollercoasters?</t>
  </si>
  <si>
    <t>Have you ever ridden on a Ferris Wheel?</t>
  </si>
  <si>
    <t>Are you in jogging club?</t>
  </si>
  <si>
    <t>Are you in art club?</t>
  </si>
  <si>
    <t>Are you in chorus &amp; drama?</t>
  </si>
  <si>
    <t>What is your favorite shape?</t>
  </si>
  <si>
    <t>What kind of vehicle does your mom drive?</t>
  </si>
  <si>
    <t>What is your birthstone?</t>
  </si>
  <si>
    <t>What is your zodiac sign?</t>
  </si>
  <si>
    <t>How many syllables are in your first name?</t>
  </si>
  <si>
    <t>How many syllables are in your middle name?</t>
  </si>
  <si>
    <t>How many syllables are in your last name?</t>
  </si>
  <si>
    <t>Would you rather have a pet with fur, fins, feathers, or scales?</t>
  </si>
  <si>
    <t>What is your favorite kind of present?</t>
  </si>
  <si>
    <t>Book</t>
  </si>
  <si>
    <t>Video Game</t>
  </si>
  <si>
    <t>Board Game</t>
  </si>
  <si>
    <t>Money</t>
  </si>
  <si>
    <t>Doll</t>
  </si>
  <si>
    <t>Clothes</t>
  </si>
  <si>
    <t>Other Toys</t>
  </si>
  <si>
    <t>What is your favorite genre?</t>
  </si>
  <si>
    <t>What neighborhood do you live in?</t>
  </si>
  <si>
    <t>What is your zip code?</t>
  </si>
  <si>
    <t>Do your parents have a cell phone?</t>
  </si>
  <si>
    <t>Do you have your own cell phone?</t>
  </si>
  <si>
    <t>Will you be travelling anywhere this summer?</t>
  </si>
  <si>
    <t>What is your favorite dairy product?</t>
  </si>
  <si>
    <t>Milk</t>
  </si>
  <si>
    <t>Yogurt</t>
  </si>
  <si>
    <t>Butter</t>
  </si>
  <si>
    <t>Which pizza crust is best?</t>
  </si>
  <si>
    <t>Thin &amp; Crispy</t>
  </si>
  <si>
    <t>Hand Tossed</t>
  </si>
  <si>
    <t>Deep Dish</t>
  </si>
  <si>
    <t>Stuffed Crust</t>
  </si>
  <si>
    <t>Who makes the best pizza?</t>
  </si>
  <si>
    <t>What is your favorite kind of sandwich?</t>
  </si>
  <si>
    <t>PB &amp; J</t>
  </si>
  <si>
    <t>Bologna</t>
  </si>
  <si>
    <t>Ham</t>
  </si>
  <si>
    <t>Turkey</t>
  </si>
  <si>
    <t>Tuna Fish</t>
  </si>
  <si>
    <t>Pizza Hut</t>
  </si>
  <si>
    <t>Dominoes</t>
  </si>
  <si>
    <t>Papa John's</t>
  </si>
  <si>
    <t>Elizabeth's</t>
  </si>
  <si>
    <t>Sammio's</t>
  </si>
  <si>
    <t>Are you afraid of spiders?</t>
  </si>
  <si>
    <t>Monday</t>
  </si>
  <si>
    <t>Tuesday</t>
  </si>
  <si>
    <t>Wednesday</t>
  </si>
  <si>
    <t>Thursday</t>
  </si>
  <si>
    <t>Friday</t>
  </si>
  <si>
    <t>Superman</t>
  </si>
  <si>
    <t>Batman</t>
  </si>
  <si>
    <t>Wonder Woman</t>
  </si>
  <si>
    <t>Aqua Man</t>
  </si>
  <si>
    <t>Wonder Twins</t>
  </si>
  <si>
    <t>Robin</t>
  </si>
  <si>
    <t>Spider Man</t>
  </si>
  <si>
    <t>Tomato</t>
  </si>
  <si>
    <t>Chicken Noodle</t>
  </si>
  <si>
    <t>Vegetable</t>
  </si>
  <si>
    <t>Mushroom</t>
  </si>
  <si>
    <t>Potato</t>
  </si>
  <si>
    <t>Onion</t>
  </si>
  <si>
    <t>8 o'clock</t>
  </si>
  <si>
    <t>9 o'clock</t>
  </si>
  <si>
    <t>10 o'clock</t>
  </si>
  <si>
    <t>11 o'clock</t>
  </si>
  <si>
    <t>Crest</t>
  </si>
  <si>
    <t>Aim</t>
  </si>
  <si>
    <t>Aqua Fresh</t>
  </si>
  <si>
    <t>Colgate</t>
  </si>
  <si>
    <t>Happy</t>
  </si>
  <si>
    <t>Sad</t>
  </si>
  <si>
    <t>Nervous</t>
  </si>
  <si>
    <t>Excited</t>
  </si>
  <si>
    <t>Angry</t>
  </si>
  <si>
    <t>Tired</t>
  </si>
  <si>
    <t>Energetic</t>
  </si>
  <si>
    <t>Sick</t>
  </si>
  <si>
    <t>Bath</t>
  </si>
  <si>
    <t>Shower</t>
  </si>
  <si>
    <t>Long</t>
  </si>
  <si>
    <t>Short</t>
  </si>
  <si>
    <t>Pants</t>
  </si>
  <si>
    <t>Shorts</t>
  </si>
  <si>
    <t>Skirt</t>
  </si>
  <si>
    <t>Dress</t>
  </si>
  <si>
    <t>Monopoly</t>
  </si>
  <si>
    <t>Life</t>
  </si>
  <si>
    <t>Pictionary</t>
  </si>
  <si>
    <t>Scrabble</t>
  </si>
  <si>
    <t>Risk</t>
  </si>
  <si>
    <t>Sorry</t>
  </si>
  <si>
    <t>Sequence</t>
  </si>
  <si>
    <t>Checkers</t>
  </si>
  <si>
    <t>Chess</t>
  </si>
  <si>
    <t>Curly</t>
  </si>
  <si>
    <t>Straight</t>
  </si>
  <si>
    <t>McDonald's</t>
  </si>
  <si>
    <t>Burger King</t>
  </si>
  <si>
    <t>Hardees</t>
  </si>
  <si>
    <t>Arby's</t>
  </si>
  <si>
    <t>Weiner Works</t>
  </si>
  <si>
    <t>Kentucky Fried Chicken</t>
  </si>
  <si>
    <t>Taco Bell</t>
  </si>
  <si>
    <t>Wendy's</t>
  </si>
  <si>
    <t>Chick-Fil-A</t>
  </si>
  <si>
    <t>Rice Crispies</t>
  </si>
  <si>
    <t>Cocoa Krispies</t>
  </si>
  <si>
    <t>Golden Grahams</t>
  </si>
  <si>
    <t>Marshmallow Stars</t>
  </si>
  <si>
    <t>Chex</t>
  </si>
  <si>
    <t>Oatmeal</t>
  </si>
  <si>
    <t>Captain Crunch</t>
  </si>
  <si>
    <t>Cheerios</t>
  </si>
  <si>
    <t>Fruit Loops</t>
  </si>
  <si>
    <t>Raisin Bran</t>
  </si>
  <si>
    <t>Lemon</t>
  </si>
  <si>
    <t>Lime</t>
  </si>
  <si>
    <t>Blue Raspberry</t>
  </si>
  <si>
    <t>Grape</t>
  </si>
  <si>
    <t>Bubble gum</t>
  </si>
  <si>
    <t>Mint</t>
  </si>
  <si>
    <t>Cinnamon</t>
  </si>
  <si>
    <t>Juicy Fruit</t>
  </si>
  <si>
    <t>Kit Kat</t>
  </si>
  <si>
    <t>Milky Way</t>
  </si>
  <si>
    <t>Snickers</t>
  </si>
  <si>
    <t>3 Musketeers</t>
  </si>
  <si>
    <t>Almond Joy</t>
  </si>
  <si>
    <t>Mounds</t>
  </si>
  <si>
    <t>Twix</t>
  </si>
  <si>
    <t>No Butter or Salt</t>
  </si>
  <si>
    <t>Extra Butter</t>
  </si>
  <si>
    <t>Salted - no butter</t>
  </si>
  <si>
    <t>Buttered - no salt</t>
  </si>
  <si>
    <t>Tag-a-long</t>
  </si>
  <si>
    <t>Regular</t>
  </si>
  <si>
    <t>Crispy</t>
  </si>
  <si>
    <t>Spicy</t>
  </si>
  <si>
    <t>Cheesy</t>
  </si>
  <si>
    <t>Loaded</t>
  </si>
  <si>
    <t>Cinderella</t>
  </si>
  <si>
    <t>Snow White</t>
  </si>
  <si>
    <t>Sleeping Beauty</t>
  </si>
  <si>
    <t xml:space="preserve">Goldilocks </t>
  </si>
  <si>
    <t>Little Red Riding Hood</t>
  </si>
  <si>
    <t>Hansel &amp; Gretel</t>
  </si>
  <si>
    <t>Rapunzel</t>
  </si>
  <si>
    <t>Fried</t>
  </si>
  <si>
    <t>Sunny side up</t>
  </si>
  <si>
    <t>Over easy</t>
  </si>
  <si>
    <t>Boiled</t>
  </si>
  <si>
    <t>Scrambled</t>
  </si>
  <si>
    <t>Poached</t>
  </si>
  <si>
    <t>Circle</t>
  </si>
  <si>
    <t>Triangle</t>
  </si>
  <si>
    <t>Square</t>
  </si>
  <si>
    <t>Rectangle</t>
  </si>
  <si>
    <t>Pentagon</t>
  </si>
  <si>
    <t>Hexagon</t>
  </si>
  <si>
    <t>Octagon</t>
  </si>
  <si>
    <t>Decagon</t>
  </si>
  <si>
    <t>Van</t>
  </si>
  <si>
    <t>Truck</t>
  </si>
  <si>
    <t>Mini-van</t>
  </si>
  <si>
    <t>Garnet</t>
  </si>
  <si>
    <t>Amethyst</t>
  </si>
  <si>
    <t>Aquamarine</t>
  </si>
  <si>
    <t>White Topaz</t>
  </si>
  <si>
    <t>Emerald</t>
  </si>
  <si>
    <t>Pearl</t>
  </si>
  <si>
    <t>Ruby</t>
  </si>
  <si>
    <t>Peridot</t>
  </si>
  <si>
    <t>Sapphire</t>
  </si>
  <si>
    <t>Opal</t>
  </si>
  <si>
    <t>Citrine</t>
  </si>
  <si>
    <t>Blue Topaz</t>
  </si>
  <si>
    <t>Aquarius</t>
  </si>
  <si>
    <t>Pisces</t>
  </si>
  <si>
    <t>Aries</t>
  </si>
  <si>
    <t>Taurus</t>
  </si>
  <si>
    <t>Gemini</t>
  </si>
  <si>
    <t>Cancer</t>
  </si>
  <si>
    <t>Leo</t>
  </si>
  <si>
    <t>Virgo</t>
  </si>
  <si>
    <t>Libra</t>
  </si>
  <si>
    <t>Scorpio</t>
  </si>
  <si>
    <t>Sagittarius</t>
  </si>
  <si>
    <t>Capricorn</t>
  </si>
  <si>
    <t>Fur</t>
  </si>
  <si>
    <t>Fins</t>
  </si>
  <si>
    <t>Feathers</t>
  </si>
  <si>
    <t>Scales</t>
  </si>
  <si>
    <t>Mystery</t>
  </si>
  <si>
    <t>Fiction</t>
  </si>
  <si>
    <t>Non-fiction</t>
  </si>
  <si>
    <t>Historical Fiction</t>
  </si>
  <si>
    <t>Drama</t>
  </si>
  <si>
    <t>Fantasy</t>
  </si>
  <si>
    <t>Science Fiction</t>
  </si>
  <si>
    <t>Realistic Fiction</t>
  </si>
  <si>
    <t>28304</t>
  </si>
  <si>
    <t>28306</t>
  </si>
  <si>
    <t>Thin Mint</t>
  </si>
  <si>
    <t>Samoas</t>
  </si>
  <si>
    <t>Do-si-dos</t>
  </si>
  <si>
    <t>All Abouts</t>
  </si>
  <si>
    <t>Trefoils</t>
  </si>
  <si>
    <t>What is your favorite kind of pie?</t>
  </si>
  <si>
    <t>Sweet Potato</t>
  </si>
  <si>
    <t>Chocolate Crème</t>
  </si>
  <si>
    <t>Custard</t>
  </si>
  <si>
    <t>Middleton</t>
  </si>
  <si>
    <t>Birch Creek</t>
  </si>
  <si>
    <t>Arran Lakes West</t>
  </si>
  <si>
    <t>What was your favorite science unit this year?</t>
  </si>
  <si>
    <t>Rocks &amp; Minerals</t>
  </si>
  <si>
    <t>Electricity &amp; Magnetism</t>
  </si>
  <si>
    <t>Food &amp; Nutrition</t>
  </si>
  <si>
    <t>Animal Life</t>
  </si>
  <si>
    <t>How many objects at your desk have a number on them?</t>
  </si>
  <si>
    <t>z</t>
  </si>
  <si>
    <t>no</t>
  </si>
  <si>
    <t>.</t>
  </si>
  <si>
    <t>Type teacher name here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</si>
</sst>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5">
    <font>
      <sz val="10"/>
      <name val="Arial"/>
      <family val="0"/>
    </font>
    <font>
      <b/>
      <sz val="20"/>
      <name val="Apple Butter"/>
      <family val="0"/>
    </font>
    <font>
      <b/>
      <sz val="12"/>
      <name val="Apple Butter"/>
      <family val="0"/>
    </font>
    <font>
      <b/>
      <sz val="16"/>
      <name val="Apple Butter"/>
      <family val="0"/>
    </font>
    <font>
      <b/>
      <sz val="18"/>
      <name val="Apple Butter"/>
      <family val="0"/>
    </font>
    <font>
      <b/>
      <sz val="17"/>
      <name val="Apple Butter"/>
      <family val="0"/>
    </font>
    <font>
      <b/>
      <sz val="14"/>
      <name val="Apple Butter"/>
      <family val="0"/>
    </font>
    <font>
      <b/>
      <sz val="11"/>
      <name val="Apple Butter"/>
      <family val="0"/>
    </font>
    <font>
      <b/>
      <sz val="13"/>
      <name val="Apple Butter"/>
      <family val="0"/>
    </font>
    <font>
      <u val="single"/>
      <sz val="10"/>
      <name val="Arial"/>
      <family val="2"/>
    </font>
    <font>
      <sz val="9.25"/>
      <color indexed="8"/>
      <name val="Arial"/>
      <family val="2"/>
    </font>
    <font>
      <sz val="9"/>
      <color indexed="8"/>
      <name val="Arial"/>
      <family val="2"/>
    </font>
    <font>
      <sz val="10.5"/>
      <color indexed="8"/>
      <name val="Arial"/>
      <family val="2"/>
    </font>
    <font>
      <sz val="8"/>
      <color indexed="8"/>
      <name val="Arial"/>
      <family val="2"/>
    </font>
    <font>
      <sz val="11.75"/>
      <color indexed="8"/>
      <name val="Arial"/>
      <family val="2"/>
    </font>
    <font>
      <sz val="17.25"/>
      <color indexed="8"/>
      <name val="Arial"/>
      <family val="2"/>
    </font>
    <font>
      <sz val="10.75"/>
      <color indexed="8"/>
      <name val="Arial"/>
      <family val="2"/>
    </font>
    <font>
      <sz val="9.5"/>
      <color indexed="8"/>
      <name val="Arial"/>
      <family val="2"/>
    </font>
    <font>
      <sz val="10.2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25"/>
      <color indexed="8"/>
      <name val="Arial"/>
      <family val="2"/>
    </font>
    <font>
      <b/>
      <sz val="9"/>
      <color indexed="8"/>
      <name val="Arial"/>
      <family val="2"/>
    </font>
    <font>
      <b/>
      <sz val="11"/>
      <color indexed="8"/>
      <name val="Arial"/>
      <family val="2"/>
    </font>
    <font>
      <b/>
      <sz val="10.5"/>
      <color indexed="8"/>
      <name val="Arial"/>
      <family val="2"/>
    </font>
    <font>
      <b/>
      <sz val="12"/>
      <color indexed="8"/>
      <name val="Arial"/>
      <family val="2"/>
    </font>
    <font>
      <b/>
      <sz val="11.75"/>
      <color indexed="8"/>
      <name val="Arial"/>
      <family val="2"/>
    </font>
    <font>
      <b/>
      <sz val="14"/>
      <color indexed="8"/>
      <name val="Arial"/>
      <family val="2"/>
    </font>
    <font>
      <b/>
      <sz val="17.25"/>
      <color indexed="8"/>
      <name val="Arial"/>
      <family val="2"/>
    </font>
    <font>
      <b/>
      <sz val="20"/>
      <color indexed="8"/>
      <name val="Arial"/>
      <family val="2"/>
    </font>
    <font>
      <b/>
      <sz val="10.75"/>
      <color indexed="8"/>
      <name val="Arial"/>
      <family val="2"/>
    </font>
    <font>
      <b/>
      <sz val="9.5"/>
      <color indexed="8"/>
      <name val="Arial"/>
      <family val="2"/>
    </font>
    <font>
      <b/>
      <sz val="10.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8">
    <xf numFmtId="0" fontId="0" fillId="0" borderId="0" xfId="0" applyAlignment="1">
      <alignment/>
    </xf>
    <xf numFmtId="0" fontId="0" fillId="0" borderId="10" xfId="0" applyBorder="1" applyAlignment="1">
      <alignment/>
    </xf>
    <xf numFmtId="0" fontId="0" fillId="0" borderId="10" xfId="0" applyBorder="1" applyAlignment="1" applyProtection="1">
      <alignment/>
      <protection/>
    </xf>
    <xf numFmtId="0" fontId="0" fillId="33" borderId="10" xfId="0" applyFill="1" applyBorder="1" applyAlignment="1" applyProtection="1">
      <alignment/>
      <protection locked="0"/>
    </xf>
    <xf numFmtId="0" fontId="0" fillId="0" borderId="0" xfId="0" applyAlignment="1">
      <alignment horizontal="right"/>
    </xf>
    <xf numFmtId="49" fontId="0" fillId="0" borderId="0" xfId="0" applyNumberFormat="1" applyAlignment="1">
      <alignment/>
    </xf>
    <xf numFmtId="0" fontId="6" fillId="34" borderId="0" xfId="0" applyFont="1" applyFill="1" applyAlignment="1" applyProtection="1">
      <alignment/>
      <protection/>
    </xf>
    <xf numFmtId="0" fontId="7" fillId="33" borderId="0" xfId="0" applyFont="1" applyFill="1" applyAlignment="1" applyProtection="1">
      <alignment/>
      <protection/>
    </xf>
    <xf numFmtId="0" fontId="9" fillId="33" borderId="10" xfId="0" applyFont="1" applyFill="1" applyBorder="1" applyAlignment="1" applyProtection="1">
      <alignment/>
      <protection locked="0"/>
    </xf>
    <xf numFmtId="0" fontId="1" fillId="34" borderId="0" xfId="0" applyFont="1" applyFill="1" applyAlignment="1">
      <alignment horizontal="right"/>
    </xf>
    <xf numFmtId="0" fontId="2" fillId="34" borderId="0" xfId="0" applyFont="1" applyFill="1" applyAlignment="1">
      <alignment horizontal="center"/>
    </xf>
    <xf numFmtId="0" fontId="8" fillId="33" borderId="0" xfId="0" applyFont="1" applyFill="1" applyAlignment="1">
      <alignment horizontal="left" wrapText="1"/>
    </xf>
    <xf numFmtId="0" fontId="8" fillId="33" borderId="0" xfId="0" applyFont="1" applyFill="1" applyAlignment="1">
      <alignment horizontal="center" wrapText="1"/>
    </xf>
    <xf numFmtId="0" fontId="4" fillId="33" borderId="0" xfId="0" applyFont="1" applyFill="1" applyAlignment="1">
      <alignment horizontal="center" wrapText="1"/>
    </xf>
    <xf numFmtId="0" fontId="3" fillId="33" borderId="0" xfId="0" applyFont="1" applyFill="1" applyAlignment="1">
      <alignment horizontal="left" wrapText="1"/>
    </xf>
    <xf numFmtId="0" fontId="4" fillId="33" borderId="0" xfId="0" applyFont="1" applyFill="1" applyAlignment="1">
      <alignment horizontal="left" wrapText="1"/>
    </xf>
    <xf numFmtId="0" fontId="1" fillId="33" borderId="0" xfId="0" applyFont="1" applyFill="1" applyAlignment="1">
      <alignment horizontal="left" wrapText="1"/>
    </xf>
    <xf numFmtId="0" fontId="5" fillId="33"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styles" Target="styles.xml" /><Relationship Id="rId182" Type="http://schemas.openxmlformats.org/officeDocument/2006/relationships/sharedStrings" Target="sharedStrings.xml" /><Relationship Id="rId183"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02825"/>
          <c:w val="0.902"/>
          <c:h val="0.87825"/>
        </c:manualLayout>
      </c:layout>
      <c:barChart>
        <c:barDir val="col"/>
        <c:grouping val="clustered"/>
        <c:varyColors val="0"/>
        <c:ser>
          <c:idx val="0"/>
          <c:order val="0"/>
          <c:spPr>
            <a:gradFill rotWithShape="1">
              <a:gsLst>
                <a:gs pos="0">
                  <a:srgbClr val="CCFFCC"/>
                </a:gs>
                <a:gs pos="100000">
                  <a:srgbClr val="FFFF00"/>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1'!$C$3:$C$7</c:f>
              <c:strCache/>
            </c:strRef>
          </c:cat>
          <c:val>
            <c:numRef>
              <c:f>'Day 1'!$D$3:$D$7</c:f>
              <c:numCache/>
            </c:numRef>
          </c:val>
        </c:ser>
        <c:axId val="5655240"/>
        <c:axId val="50897161"/>
      </c:barChart>
      <c:catAx>
        <c:axId val="5655240"/>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 of Letters</a:t>
                </a:r>
              </a:p>
            </c:rich>
          </c:tx>
          <c:layout>
            <c:manualLayout>
              <c:xMode val="factor"/>
              <c:yMode val="factor"/>
              <c:x val="0"/>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897161"/>
        <c:crosses val="autoZero"/>
        <c:auto val="1"/>
        <c:lblOffset val="100"/>
        <c:tickLblSkip val="1"/>
        <c:noMultiLvlLbl val="0"/>
      </c:catAx>
      <c:valAx>
        <c:axId val="50897161"/>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 of Students</a:t>
                </a:r>
              </a:p>
            </c:rich>
          </c:tx>
          <c:layout>
            <c:manualLayout>
              <c:xMode val="factor"/>
              <c:yMode val="factor"/>
              <c:x val="-0.0025"/>
              <c:y val="-0.003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5524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
          <c:y val="0.02275"/>
          <c:w val="0.9115"/>
          <c:h val="0.954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10'!$C$3:$C$4</c:f>
              <c:strCache/>
            </c:strRef>
          </c:cat>
          <c:val>
            <c:numRef>
              <c:f>'Day 10'!$D$3:$D$4</c:f>
              <c:numCache/>
            </c:numRef>
          </c:val>
        </c:ser>
        <c:axId val="17036834"/>
        <c:axId val="19113779"/>
      </c:barChart>
      <c:catAx>
        <c:axId val="1703683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113779"/>
        <c:crosses val="autoZero"/>
        <c:auto val="1"/>
        <c:lblOffset val="100"/>
        <c:tickLblSkip val="1"/>
        <c:noMultiLvlLbl val="0"/>
      </c:catAx>
      <c:valAx>
        <c:axId val="19113779"/>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 Students</a:t>
                </a:r>
              </a:p>
            </c:rich>
          </c:tx>
          <c:layout>
            <c:manualLayout>
              <c:xMode val="factor"/>
              <c:yMode val="factor"/>
              <c:x val="-0.002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03683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
          <c:w val="0.900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100'!$C$3:$C$8</c:f>
              <c:strCache/>
            </c:strRef>
          </c:cat>
          <c:val>
            <c:numRef>
              <c:f>'Day 100'!$D$3:$D$8</c:f>
              <c:numCache/>
            </c:numRef>
          </c:val>
        </c:ser>
        <c:axId val="52265862"/>
        <c:axId val="630711"/>
      </c:barChart>
      <c:catAx>
        <c:axId val="5226586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0711"/>
        <c:crosses val="autoZero"/>
        <c:auto val="1"/>
        <c:lblOffset val="100"/>
        <c:tickLblSkip val="1"/>
        <c:noMultiLvlLbl val="0"/>
      </c:catAx>
      <c:valAx>
        <c:axId val="63071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26586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275"/>
          <c:w val="0.9005"/>
          <c:h val="0.95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101'!$C$3:$C$6</c:f>
              <c:strCache/>
            </c:strRef>
          </c:cat>
          <c:val>
            <c:numRef>
              <c:f>'Day 101'!$D$3:$D$6</c:f>
              <c:numCache/>
            </c:numRef>
          </c:val>
        </c:ser>
        <c:axId val="5676400"/>
        <c:axId val="51087601"/>
      </c:barChart>
      <c:catAx>
        <c:axId val="567640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087601"/>
        <c:crosses val="autoZero"/>
        <c:auto val="1"/>
        <c:lblOffset val="100"/>
        <c:tickLblSkip val="1"/>
        <c:noMultiLvlLbl val="0"/>
      </c:catAx>
      <c:valAx>
        <c:axId val="5108760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7640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25"/>
          <c:w val="0.900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102'!$C$3:$C$6</c:f>
              <c:strCache/>
            </c:strRef>
          </c:cat>
          <c:val>
            <c:numRef>
              <c:f>'Day 102'!$D$3:$D$6</c:f>
              <c:numCache/>
            </c:numRef>
          </c:val>
        </c:ser>
        <c:axId val="57135226"/>
        <c:axId val="44454987"/>
      </c:barChart>
      <c:catAx>
        <c:axId val="5713522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454987"/>
        <c:crosses val="autoZero"/>
        <c:auto val="1"/>
        <c:lblOffset val="100"/>
        <c:tickLblSkip val="1"/>
        <c:noMultiLvlLbl val="0"/>
      </c:catAx>
      <c:valAx>
        <c:axId val="4445498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13522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
          <c:y val="0.02275"/>
          <c:w val="0.90325"/>
          <c:h val="0.95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103'!$C$3:$C$7</c:f>
              <c:strCache/>
            </c:strRef>
          </c:cat>
          <c:val>
            <c:numRef>
              <c:f>'Day 103'!$D$3:$D$7</c:f>
              <c:numCache/>
            </c:numRef>
          </c:val>
        </c:ser>
        <c:axId val="64550564"/>
        <c:axId val="44084165"/>
      </c:barChart>
      <c:catAx>
        <c:axId val="6455056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084165"/>
        <c:crosses val="autoZero"/>
        <c:auto val="1"/>
        <c:lblOffset val="100"/>
        <c:tickLblSkip val="1"/>
        <c:noMultiLvlLbl val="0"/>
      </c:catAx>
      <c:valAx>
        <c:axId val="4408416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55056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25"/>
          <c:w val="0.900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104'!$C$3:$C$10</c:f>
              <c:strCache/>
            </c:strRef>
          </c:cat>
          <c:val>
            <c:numRef>
              <c:f>'Day 104'!$D$3:$D$10</c:f>
              <c:numCache/>
            </c:numRef>
          </c:val>
        </c:ser>
        <c:axId val="61213166"/>
        <c:axId val="14047583"/>
      </c:barChart>
      <c:catAx>
        <c:axId val="6121316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14047583"/>
        <c:crosses val="autoZero"/>
        <c:auto val="1"/>
        <c:lblOffset val="100"/>
        <c:tickLblSkip val="1"/>
        <c:noMultiLvlLbl val="0"/>
      </c:catAx>
      <c:valAx>
        <c:axId val="1404758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21316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023"/>
          <c:w val="0.8992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105'!$C$3:$C$4</c:f>
              <c:strCache/>
            </c:strRef>
          </c:cat>
          <c:val>
            <c:numRef>
              <c:f>'Day 105'!$D$3:$D$4</c:f>
              <c:numCache/>
            </c:numRef>
          </c:val>
        </c:ser>
        <c:axId val="59319384"/>
        <c:axId val="64112409"/>
      </c:barChart>
      <c:catAx>
        <c:axId val="5931938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112409"/>
        <c:crosses val="autoZero"/>
        <c:auto val="1"/>
        <c:lblOffset val="100"/>
        <c:tickLblSkip val="1"/>
        <c:noMultiLvlLbl val="0"/>
      </c:catAx>
      <c:valAx>
        <c:axId val="6411240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31938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
          <c:w val="0.900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106'!$C$3:$C$5</c:f>
              <c:strCache/>
            </c:strRef>
          </c:cat>
          <c:val>
            <c:numRef>
              <c:f>'Day 106'!$D$3:$D$5</c:f>
              <c:numCache/>
            </c:numRef>
          </c:val>
        </c:ser>
        <c:axId val="40140770"/>
        <c:axId val="25722611"/>
      </c:barChart>
      <c:catAx>
        <c:axId val="4014077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722611"/>
        <c:crosses val="autoZero"/>
        <c:auto val="1"/>
        <c:lblOffset val="100"/>
        <c:tickLblSkip val="1"/>
        <c:noMultiLvlLbl val="0"/>
      </c:catAx>
      <c:valAx>
        <c:axId val="2572261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14077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23"/>
          <c:w val="0.8952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107'!$C$3:$C$4</c:f>
              <c:strCache/>
            </c:strRef>
          </c:cat>
          <c:val>
            <c:numRef>
              <c:f>'Day 107'!$D$3:$D$4</c:f>
              <c:numCache/>
            </c:numRef>
          </c:val>
        </c:ser>
        <c:axId val="30176908"/>
        <c:axId val="3156717"/>
      </c:barChart>
      <c:catAx>
        <c:axId val="3017690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56717"/>
        <c:crosses val="autoZero"/>
        <c:auto val="1"/>
        <c:lblOffset val="100"/>
        <c:tickLblSkip val="1"/>
        <c:noMultiLvlLbl val="0"/>
      </c:catAx>
      <c:valAx>
        <c:axId val="315671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17690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
          <c:w val="0.900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108'!$C$3:$C$6</c:f>
              <c:strCache/>
            </c:strRef>
          </c:cat>
          <c:val>
            <c:numRef>
              <c:f>'Day 108'!$D$3:$D$6</c:f>
              <c:numCache/>
            </c:numRef>
          </c:val>
        </c:ser>
        <c:axId val="28410454"/>
        <c:axId val="54367495"/>
      </c:barChart>
      <c:catAx>
        <c:axId val="284104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367495"/>
        <c:crosses val="autoZero"/>
        <c:auto val="1"/>
        <c:lblOffset val="100"/>
        <c:tickLblSkip val="1"/>
        <c:noMultiLvlLbl val="0"/>
      </c:catAx>
      <c:valAx>
        <c:axId val="5436749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41045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023"/>
          <c:w val="0.895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109'!$C$3:$C$4</c:f>
              <c:strCache/>
            </c:strRef>
          </c:cat>
          <c:val>
            <c:numRef>
              <c:f>'Day 109'!$D$3:$D$4</c:f>
              <c:numCache/>
            </c:numRef>
          </c:val>
        </c:ser>
        <c:axId val="19545408"/>
        <c:axId val="41690945"/>
      </c:barChart>
      <c:catAx>
        <c:axId val="1954540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690945"/>
        <c:crosses val="autoZero"/>
        <c:auto val="1"/>
        <c:lblOffset val="100"/>
        <c:tickLblSkip val="1"/>
        <c:noMultiLvlLbl val="0"/>
      </c:catAx>
      <c:valAx>
        <c:axId val="4169094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54540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What color is your hair?</a:t>
            </a:r>
          </a:p>
        </c:rich>
      </c:tx>
      <c:layout>
        <c:manualLayout>
          <c:xMode val="factor"/>
          <c:yMode val="factor"/>
          <c:x val="0.004"/>
          <c:y val="0"/>
        </c:manualLayout>
      </c:layout>
      <c:spPr>
        <a:noFill/>
        <a:ln>
          <a:noFill/>
        </a:ln>
      </c:spPr>
    </c:title>
    <c:plotArea>
      <c:layout>
        <c:manualLayout>
          <c:xMode val="edge"/>
          <c:yMode val="edge"/>
          <c:x val="0.0695"/>
          <c:y val="0.12575"/>
          <c:w val="0.91075"/>
          <c:h val="0.852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11'!$C$3:$C$6</c:f>
              <c:strCache/>
            </c:strRef>
          </c:cat>
          <c:val>
            <c:numRef>
              <c:f>'Day 11'!$D$3:$D$6</c:f>
              <c:numCache/>
            </c:numRef>
          </c:val>
        </c:ser>
        <c:axId val="37806284"/>
        <c:axId val="4712237"/>
      </c:barChart>
      <c:catAx>
        <c:axId val="3780628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12237"/>
        <c:crosses val="autoZero"/>
        <c:auto val="1"/>
        <c:lblOffset val="100"/>
        <c:tickLblSkip val="1"/>
        <c:noMultiLvlLbl val="0"/>
      </c:catAx>
      <c:valAx>
        <c:axId val="4712237"/>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 Students</a:t>
                </a:r>
              </a:p>
            </c:rich>
          </c:tx>
          <c:layout>
            <c:manualLayout>
              <c:xMode val="factor"/>
              <c:yMode val="factor"/>
              <c:x val="-0.002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80628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3"/>
          <c:w val="0.90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110'!$C$3:$C$4</c:f>
              <c:strCache/>
            </c:strRef>
          </c:cat>
          <c:val>
            <c:numRef>
              <c:f>'Day 110'!$D$3:$D$4</c:f>
              <c:numCache/>
            </c:numRef>
          </c:val>
        </c:ser>
        <c:axId val="39674186"/>
        <c:axId val="21523355"/>
      </c:barChart>
      <c:catAx>
        <c:axId val="396741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523355"/>
        <c:crosses val="autoZero"/>
        <c:auto val="1"/>
        <c:lblOffset val="100"/>
        <c:tickLblSkip val="1"/>
        <c:noMultiLvlLbl val="0"/>
      </c:catAx>
      <c:valAx>
        <c:axId val="2152335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67418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02325"/>
          <c:w val="0.895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111'!$C$3:$C$4</c:f>
              <c:strCache/>
            </c:strRef>
          </c:cat>
          <c:val>
            <c:numRef>
              <c:f>'Day 111'!$D$3:$D$4</c:f>
              <c:numCache/>
            </c:numRef>
          </c:val>
        </c:ser>
        <c:axId val="59492468"/>
        <c:axId val="65670165"/>
      </c:barChart>
      <c:catAx>
        <c:axId val="5949246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670165"/>
        <c:crosses val="autoZero"/>
        <c:auto val="1"/>
        <c:lblOffset val="100"/>
        <c:tickLblSkip val="1"/>
        <c:noMultiLvlLbl val="0"/>
      </c:catAx>
      <c:valAx>
        <c:axId val="6567016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49246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25"/>
          <c:w val="0.900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112'!$C$3:$C$4</c:f>
              <c:strCache/>
            </c:strRef>
          </c:cat>
          <c:val>
            <c:numRef>
              <c:f>'Day 112'!$D$3:$D$4</c:f>
              <c:numCache/>
            </c:numRef>
          </c:val>
        </c:ser>
        <c:axId val="54160574"/>
        <c:axId val="17683119"/>
      </c:barChart>
      <c:catAx>
        <c:axId val="5416057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683119"/>
        <c:crosses val="autoZero"/>
        <c:auto val="1"/>
        <c:lblOffset val="100"/>
        <c:tickLblSkip val="1"/>
        <c:noMultiLvlLbl val="0"/>
      </c:catAx>
      <c:valAx>
        <c:axId val="1768311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16057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25"/>
          <c:w val="0.901"/>
          <c:h val="0.953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113'!$C$3:$C$4</c:f>
              <c:strCache/>
            </c:strRef>
          </c:cat>
          <c:val>
            <c:numRef>
              <c:f>'Day 113'!$D$3:$D$4</c:f>
              <c:numCache/>
            </c:numRef>
          </c:val>
        </c:ser>
        <c:axId val="24930344"/>
        <c:axId val="23046505"/>
      </c:barChart>
      <c:catAx>
        <c:axId val="2493034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046505"/>
        <c:crosses val="autoZero"/>
        <c:auto val="1"/>
        <c:lblOffset val="100"/>
        <c:tickLblSkip val="1"/>
        <c:noMultiLvlLbl val="0"/>
      </c:catAx>
      <c:valAx>
        <c:axId val="2304650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93034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25"/>
          <c:w val="0.900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114'!$C$3:$C$4</c:f>
              <c:strCache/>
            </c:strRef>
          </c:cat>
          <c:val>
            <c:numRef>
              <c:f>'Day 114'!$D$3:$D$4</c:f>
              <c:numCache/>
            </c:numRef>
          </c:val>
        </c:ser>
        <c:axId val="6091954"/>
        <c:axId val="54827587"/>
      </c:barChart>
      <c:catAx>
        <c:axId val="60919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827587"/>
        <c:crosses val="autoZero"/>
        <c:auto val="1"/>
        <c:lblOffset val="100"/>
        <c:tickLblSkip val="1"/>
        <c:noMultiLvlLbl val="0"/>
      </c:catAx>
      <c:valAx>
        <c:axId val="5482758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9195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02275"/>
          <c:w val="0.8955"/>
          <c:h val="0.95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115'!$C$3:$C$4</c:f>
              <c:strCache/>
            </c:strRef>
          </c:cat>
          <c:val>
            <c:numRef>
              <c:f>'Day 115'!$D$3:$D$4</c:f>
              <c:numCache/>
            </c:numRef>
          </c:val>
        </c:ser>
        <c:axId val="23686236"/>
        <c:axId val="11849533"/>
      </c:barChart>
      <c:catAx>
        <c:axId val="2368623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849533"/>
        <c:crosses val="autoZero"/>
        <c:auto val="1"/>
        <c:lblOffset val="100"/>
        <c:tickLblSkip val="1"/>
        <c:noMultiLvlLbl val="0"/>
      </c:catAx>
      <c:valAx>
        <c:axId val="1184953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68623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02325"/>
          <c:w val="0.89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116'!$C$3:$C$4</c:f>
              <c:strCache/>
            </c:strRef>
          </c:cat>
          <c:val>
            <c:numRef>
              <c:f>'Day 116'!$D$3:$D$4</c:f>
              <c:numCache/>
            </c:numRef>
          </c:val>
        </c:ser>
        <c:axId val="39536934"/>
        <c:axId val="20288087"/>
      </c:barChart>
      <c:catAx>
        <c:axId val="3953693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288087"/>
        <c:crosses val="autoZero"/>
        <c:auto val="1"/>
        <c:lblOffset val="100"/>
        <c:tickLblSkip val="1"/>
        <c:noMultiLvlLbl val="0"/>
      </c:catAx>
      <c:valAx>
        <c:axId val="2028808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53693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2325"/>
          <c:w val="0.8952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117'!$C$3:$C$4</c:f>
              <c:strCache/>
            </c:strRef>
          </c:cat>
          <c:val>
            <c:numRef>
              <c:f>'Day 117'!$D$3:$D$4</c:f>
              <c:numCache/>
            </c:numRef>
          </c:val>
        </c:ser>
        <c:axId val="48375056"/>
        <c:axId val="32722321"/>
      </c:barChart>
      <c:catAx>
        <c:axId val="4837505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722321"/>
        <c:crosses val="autoZero"/>
        <c:auto val="1"/>
        <c:lblOffset val="100"/>
        <c:tickLblSkip val="1"/>
        <c:noMultiLvlLbl val="0"/>
      </c:catAx>
      <c:valAx>
        <c:axId val="3272232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37505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023"/>
          <c:w val="0.8952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118'!$C$3:$C$4</c:f>
              <c:strCache/>
            </c:strRef>
          </c:cat>
          <c:val>
            <c:numRef>
              <c:f>'Day 118'!$D$3:$D$4</c:f>
              <c:numCache/>
            </c:numRef>
          </c:val>
        </c:ser>
        <c:axId val="26065434"/>
        <c:axId val="33262315"/>
      </c:barChart>
      <c:catAx>
        <c:axId val="2606543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262315"/>
        <c:crosses val="autoZero"/>
        <c:auto val="1"/>
        <c:lblOffset val="100"/>
        <c:tickLblSkip val="1"/>
        <c:noMultiLvlLbl val="0"/>
      </c:catAx>
      <c:valAx>
        <c:axId val="3326231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06543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25"/>
          <c:w val="0.901"/>
          <c:h val="0.953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119'!$C$3:$C$4</c:f>
              <c:strCache/>
            </c:strRef>
          </c:cat>
          <c:val>
            <c:numRef>
              <c:f>'Day 119'!$D$3:$D$4</c:f>
              <c:numCache/>
            </c:numRef>
          </c:val>
        </c:ser>
        <c:axId val="30925380"/>
        <c:axId val="9892965"/>
      </c:barChart>
      <c:catAx>
        <c:axId val="3092538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892965"/>
        <c:crosses val="autoZero"/>
        <c:auto val="1"/>
        <c:lblOffset val="100"/>
        <c:tickLblSkip val="1"/>
        <c:noMultiLvlLbl val="0"/>
      </c:catAx>
      <c:valAx>
        <c:axId val="989296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92538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What is your favorite kind of sandwich?</a:t>
            </a:r>
          </a:p>
        </c:rich>
      </c:tx>
      <c:layout>
        <c:manualLayout>
          <c:xMode val="factor"/>
          <c:yMode val="factor"/>
          <c:x val="0.004"/>
          <c:y val="0"/>
        </c:manualLayout>
      </c:layout>
      <c:spPr>
        <a:noFill/>
        <a:ln>
          <a:noFill/>
        </a:ln>
      </c:spPr>
    </c:title>
    <c:plotArea>
      <c:layout>
        <c:manualLayout>
          <c:xMode val="edge"/>
          <c:yMode val="edge"/>
          <c:x val="0.06825"/>
          <c:y val="0.1295"/>
          <c:w val="0.912"/>
          <c:h val="0.84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12'!$C$3:$C$8</c:f>
              <c:strCache/>
            </c:strRef>
          </c:cat>
          <c:val>
            <c:numRef>
              <c:f>'Day 12'!$D$3:$D$8</c:f>
              <c:numCache/>
            </c:numRef>
          </c:val>
        </c:ser>
        <c:axId val="42410134"/>
        <c:axId val="46146887"/>
      </c:barChart>
      <c:catAx>
        <c:axId val="4241013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146887"/>
        <c:crosses val="autoZero"/>
        <c:auto val="1"/>
        <c:lblOffset val="100"/>
        <c:tickLblSkip val="1"/>
        <c:noMultiLvlLbl val="0"/>
      </c:catAx>
      <c:valAx>
        <c:axId val="4614688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 Students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41013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
          <c:w val="0.901"/>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120'!$C$3:$C$4</c:f>
              <c:strCache/>
            </c:strRef>
          </c:cat>
          <c:val>
            <c:numRef>
              <c:f>'Day 120'!$D$3:$D$4</c:f>
              <c:numCache/>
            </c:numRef>
          </c:val>
        </c:ser>
        <c:axId val="21927822"/>
        <c:axId val="63132671"/>
      </c:barChart>
      <c:catAx>
        <c:axId val="2192782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132671"/>
        <c:crosses val="autoZero"/>
        <c:auto val="1"/>
        <c:lblOffset val="100"/>
        <c:tickLblSkip val="1"/>
        <c:noMultiLvlLbl val="0"/>
      </c:catAx>
      <c:valAx>
        <c:axId val="6313267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92782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
          <c:w val="0.900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121'!$C$3:$C$4</c:f>
              <c:strCache/>
            </c:strRef>
          </c:cat>
          <c:val>
            <c:numRef>
              <c:f>'Day 121'!$D$3:$D$4</c:f>
              <c:numCache/>
            </c:numRef>
          </c:val>
        </c:ser>
        <c:axId val="31323128"/>
        <c:axId val="13472697"/>
      </c:barChart>
      <c:catAx>
        <c:axId val="3132312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472697"/>
        <c:crosses val="autoZero"/>
        <c:auto val="1"/>
        <c:lblOffset val="100"/>
        <c:tickLblSkip val="1"/>
        <c:noMultiLvlLbl val="0"/>
      </c:catAx>
      <c:valAx>
        <c:axId val="1347269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32312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3"/>
          <c:w val="0.9007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122'!$C$3:$C$4</c:f>
              <c:strCache/>
            </c:strRef>
          </c:cat>
          <c:val>
            <c:numRef>
              <c:f>'Day 122'!$D$3:$D$4</c:f>
              <c:numCache/>
            </c:numRef>
          </c:val>
        </c:ser>
        <c:axId val="54145410"/>
        <c:axId val="17546643"/>
      </c:barChart>
      <c:catAx>
        <c:axId val="5414541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546643"/>
        <c:crosses val="autoZero"/>
        <c:auto val="1"/>
        <c:lblOffset val="100"/>
        <c:tickLblSkip val="1"/>
        <c:noMultiLvlLbl val="0"/>
      </c:catAx>
      <c:valAx>
        <c:axId val="1754664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14541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
          <c:w val="0.901"/>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123'!$C$3:$C$4</c:f>
              <c:strCache/>
            </c:strRef>
          </c:cat>
          <c:val>
            <c:numRef>
              <c:f>'Day 123'!$D$3:$D$4</c:f>
              <c:numCache/>
            </c:numRef>
          </c:val>
        </c:ser>
        <c:axId val="23702060"/>
        <c:axId val="11991949"/>
      </c:barChart>
      <c:catAx>
        <c:axId val="2370206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991949"/>
        <c:crosses val="autoZero"/>
        <c:auto val="1"/>
        <c:lblOffset val="100"/>
        <c:tickLblSkip val="1"/>
        <c:noMultiLvlLbl val="0"/>
      </c:catAx>
      <c:valAx>
        <c:axId val="1199194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70206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3"/>
          <c:w val="0.90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124'!$C$3:$C$4</c:f>
              <c:strCache/>
            </c:strRef>
          </c:cat>
          <c:val>
            <c:numRef>
              <c:f>'Day 124'!$D$3:$D$4</c:f>
              <c:numCache/>
            </c:numRef>
          </c:val>
        </c:ser>
        <c:axId val="40818678"/>
        <c:axId val="31823783"/>
      </c:barChart>
      <c:catAx>
        <c:axId val="4081867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823783"/>
        <c:crosses val="autoZero"/>
        <c:auto val="1"/>
        <c:lblOffset val="100"/>
        <c:tickLblSkip val="1"/>
        <c:noMultiLvlLbl val="0"/>
      </c:catAx>
      <c:valAx>
        <c:axId val="3182378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81867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325"/>
          <c:w val="0.90075"/>
          <c:h val="0.953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125'!$C$3:$C$4</c:f>
              <c:strCache/>
            </c:strRef>
          </c:cat>
          <c:val>
            <c:numRef>
              <c:f>'Day 125'!$D$3:$D$4</c:f>
              <c:numCache/>
            </c:numRef>
          </c:val>
        </c:ser>
        <c:axId val="17978592"/>
        <c:axId val="27589601"/>
      </c:barChart>
      <c:catAx>
        <c:axId val="1797859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589601"/>
        <c:crosses val="autoZero"/>
        <c:auto val="1"/>
        <c:lblOffset val="100"/>
        <c:tickLblSkip val="1"/>
        <c:noMultiLvlLbl val="0"/>
      </c:catAx>
      <c:valAx>
        <c:axId val="2758960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97859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325"/>
          <c:w val="0.9007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126'!$C$3:$C$4</c:f>
              <c:strCache/>
            </c:strRef>
          </c:cat>
          <c:val>
            <c:numRef>
              <c:f>'Day 126'!$D$3:$D$4</c:f>
              <c:numCache/>
            </c:numRef>
          </c:val>
        </c:ser>
        <c:axId val="46979818"/>
        <c:axId val="20165179"/>
      </c:barChart>
      <c:catAx>
        <c:axId val="4697981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165179"/>
        <c:crosses val="autoZero"/>
        <c:auto val="1"/>
        <c:lblOffset val="100"/>
        <c:tickLblSkip val="1"/>
        <c:noMultiLvlLbl val="0"/>
      </c:catAx>
      <c:valAx>
        <c:axId val="2016517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97981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
          <c:w val="0.901"/>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127'!$C$3:$C$4</c:f>
              <c:strCache/>
            </c:strRef>
          </c:cat>
          <c:val>
            <c:numRef>
              <c:f>'Day 127'!$D$3:$D$4</c:f>
              <c:numCache/>
            </c:numRef>
          </c:val>
        </c:ser>
        <c:axId val="47268884"/>
        <c:axId val="22766773"/>
      </c:barChart>
      <c:catAx>
        <c:axId val="4726888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766773"/>
        <c:crosses val="autoZero"/>
        <c:auto val="1"/>
        <c:lblOffset val="100"/>
        <c:tickLblSkip val="1"/>
        <c:noMultiLvlLbl val="0"/>
      </c:catAx>
      <c:valAx>
        <c:axId val="2276677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26888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325"/>
          <c:w val="0.9007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128'!$C$3:$C$4</c:f>
              <c:strCache/>
            </c:strRef>
          </c:cat>
          <c:val>
            <c:numRef>
              <c:f>'Day 128'!$D$3:$D$4</c:f>
              <c:numCache/>
            </c:numRef>
          </c:val>
        </c:ser>
        <c:axId val="3574366"/>
        <c:axId val="32169295"/>
      </c:barChart>
      <c:catAx>
        <c:axId val="357436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169295"/>
        <c:crosses val="autoZero"/>
        <c:auto val="1"/>
        <c:lblOffset val="100"/>
        <c:tickLblSkip val="1"/>
        <c:noMultiLvlLbl val="0"/>
      </c:catAx>
      <c:valAx>
        <c:axId val="3216929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7436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5"/>
          <c:y val="0.023"/>
          <c:w val="0.896"/>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129'!$C$3:$C$4</c:f>
              <c:strCache/>
            </c:strRef>
          </c:cat>
          <c:val>
            <c:numRef>
              <c:f>'Day 129'!$D$3:$D$4</c:f>
              <c:numCache/>
            </c:numRef>
          </c:val>
        </c:ser>
        <c:axId val="21088200"/>
        <c:axId val="55576073"/>
      </c:barChart>
      <c:catAx>
        <c:axId val="2108820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576073"/>
        <c:crosses val="autoZero"/>
        <c:auto val="1"/>
        <c:lblOffset val="100"/>
        <c:tickLblSkip val="1"/>
        <c:noMultiLvlLbl val="0"/>
      </c:catAx>
      <c:valAx>
        <c:axId val="5557607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08820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5"/>
          <c:y val="0.023"/>
          <c:w val="0.910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13'!$C$3:$C$8</c:f>
              <c:strCache/>
            </c:strRef>
          </c:cat>
          <c:val>
            <c:numRef>
              <c:f>'Day 13'!$D$3:$D$8</c:f>
              <c:numCache/>
            </c:numRef>
          </c:val>
        </c:ser>
        <c:axId val="12668800"/>
        <c:axId val="46910337"/>
      </c:barChart>
      <c:catAx>
        <c:axId val="1266880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910337"/>
        <c:crosses val="autoZero"/>
        <c:auto val="1"/>
        <c:lblOffset val="100"/>
        <c:tickLblSkip val="1"/>
        <c:noMultiLvlLbl val="0"/>
      </c:catAx>
      <c:valAx>
        <c:axId val="46910337"/>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 Students</a:t>
                </a:r>
              </a:p>
            </c:rich>
          </c:tx>
          <c:layout>
            <c:manualLayout>
              <c:xMode val="factor"/>
              <c:yMode val="factor"/>
              <c:x val="-0.002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66880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
          <c:w val="0.901"/>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130'!$C$3:$C$4</c:f>
              <c:strCache/>
            </c:strRef>
          </c:cat>
          <c:val>
            <c:numRef>
              <c:f>'Day 130'!$D$3:$D$4</c:f>
              <c:numCache/>
            </c:numRef>
          </c:val>
        </c:ser>
        <c:axId val="30422610"/>
        <c:axId val="5368035"/>
      </c:barChart>
      <c:catAx>
        <c:axId val="3042261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68035"/>
        <c:crosses val="autoZero"/>
        <c:auto val="1"/>
        <c:lblOffset val="100"/>
        <c:tickLblSkip val="1"/>
        <c:noMultiLvlLbl val="0"/>
      </c:catAx>
      <c:valAx>
        <c:axId val="536803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42261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023"/>
          <c:w val="0.895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131'!$C$3:$C$4</c:f>
              <c:strCache/>
            </c:strRef>
          </c:cat>
          <c:val>
            <c:numRef>
              <c:f>'Day 131'!$D$3:$D$4</c:f>
              <c:numCache/>
            </c:numRef>
          </c:val>
        </c:ser>
        <c:axId val="48312316"/>
        <c:axId val="32157661"/>
      </c:barChart>
      <c:catAx>
        <c:axId val="4831231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157661"/>
        <c:crosses val="autoZero"/>
        <c:auto val="1"/>
        <c:lblOffset val="100"/>
        <c:tickLblSkip val="1"/>
        <c:noMultiLvlLbl val="0"/>
      </c:catAx>
      <c:valAx>
        <c:axId val="3215766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31231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325"/>
          <c:w val="0.9007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132'!$C$3:$C$4</c:f>
              <c:strCache/>
            </c:strRef>
          </c:cat>
          <c:val>
            <c:numRef>
              <c:f>'Day 132'!$D$3:$D$4</c:f>
              <c:numCache/>
            </c:numRef>
          </c:val>
        </c:ser>
        <c:axId val="20983494"/>
        <c:axId val="54633719"/>
      </c:barChart>
      <c:catAx>
        <c:axId val="2098349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633719"/>
        <c:crosses val="autoZero"/>
        <c:auto val="1"/>
        <c:lblOffset val="100"/>
        <c:tickLblSkip val="1"/>
        <c:noMultiLvlLbl val="0"/>
      </c:catAx>
      <c:valAx>
        <c:axId val="5463371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98349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
          <c:w val="0.901"/>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133'!$C$3:$C$4</c:f>
              <c:strCache/>
            </c:strRef>
          </c:cat>
          <c:val>
            <c:numRef>
              <c:f>'Day 133'!$D$3:$D$4</c:f>
              <c:numCache/>
            </c:numRef>
          </c:val>
        </c:ser>
        <c:axId val="21941424"/>
        <c:axId val="63255089"/>
      </c:barChart>
      <c:catAx>
        <c:axId val="2194142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255089"/>
        <c:crosses val="autoZero"/>
        <c:auto val="1"/>
        <c:lblOffset val="100"/>
        <c:tickLblSkip val="1"/>
        <c:noMultiLvlLbl val="0"/>
      </c:catAx>
      <c:valAx>
        <c:axId val="6325508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94142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
          <c:w val="0.901"/>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134'!$C$3:$C$4</c:f>
              <c:strCache/>
            </c:strRef>
          </c:cat>
          <c:val>
            <c:numRef>
              <c:f>'Day 134'!$D$3:$D$4</c:f>
              <c:numCache/>
            </c:numRef>
          </c:val>
        </c:ser>
        <c:axId val="32424890"/>
        <c:axId val="23388555"/>
      </c:barChart>
      <c:catAx>
        <c:axId val="3242489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388555"/>
        <c:crosses val="autoZero"/>
        <c:auto val="1"/>
        <c:lblOffset val="100"/>
        <c:tickLblSkip val="1"/>
        <c:noMultiLvlLbl val="0"/>
      </c:catAx>
      <c:valAx>
        <c:axId val="2338855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42489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5"/>
          <c:y val="0.02325"/>
          <c:w val="0.896"/>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135'!$C$3:$C$4</c:f>
              <c:strCache/>
            </c:strRef>
          </c:cat>
          <c:val>
            <c:numRef>
              <c:f>'Day 135'!$D$3:$D$4</c:f>
              <c:numCache/>
            </c:numRef>
          </c:val>
        </c:ser>
        <c:axId val="9170404"/>
        <c:axId val="15424773"/>
      </c:barChart>
      <c:catAx>
        <c:axId val="917040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424773"/>
        <c:crosses val="autoZero"/>
        <c:auto val="1"/>
        <c:lblOffset val="100"/>
        <c:tickLblSkip val="1"/>
        <c:noMultiLvlLbl val="0"/>
      </c:catAx>
      <c:valAx>
        <c:axId val="1542477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17040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275"/>
          <c:w val="0.90075"/>
          <c:h val="0.95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136'!$C$3:$C$4</c:f>
              <c:strCache/>
            </c:strRef>
          </c:cat>
          <c:val>
            <c:numRef>
              <c:f>'Day 136'!$D$3:$D$4</c:f>
              <c:numCache/>
            </c:numRef>
          </c:val>
        </c:ser>
        <c:axId val="4605230"/>
        <c:axId val="41447071"/>
      </c:barChart>
      <c:catAx>
        <c:axId val="460523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447071"/>
        <c:crosses val="autoZero"/>
        <c:auto val="1"/>
        <c:lblOffset val="100"/>
        <c:tickLblSkip val="1"/>
        <c:noMultiLvlLbl val="0"/>
      </c:catAx>
      <c:valAx>
        <c:axId val="4144707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0523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3"/>
          <c:w val="0.90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137'!$C$3:$C$4</c:f>
              <c:strCache/>
            </c:strRef>
          </c:cat>
          <c:val>
            <c:numRef>
              <c:f>'Day 137'!$D$3:$D$4</c:f>
              <c:numCache/>
            </c:numRef>
          </c:val>
        </c:ser>
        <c:axId val="37479320"/>
        <c:axId val="1769561"/>
      </c:barChart>
      <c:catAx>
        <c:axId val="3747932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69561"/>
        <c:crosses val="autoZero"/>
        <c:auto val="1"/>
        <c:lblOffset val="100"/>
        <c:tickLblSkip val="1"/>
        <c:noMultiLvlLbl val="0"/>
      </c:catAx>
      <c:valAx>
        <c:axId val="176956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47932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25"/>
          <c:w val="0.901"/>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138'!$C$3:$C$4</c:f>
              <c:strCache/>
            </c:strRef>
          </c:cat>
          <c:val>
            <c:numRef>
              <c:f>'Day 138'!$D$3:$D$4</c:f>
              <c:numCache/>
            </c:numRef>
          </c:val>
        </c:ser>
        <c:axId val="15926050"/>
        <c:axId val="9116723"/>
      </c:barChart>
      <c:catAx>
        <c:axId val="1592605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116723"/>
        <c:crosses val="autoZero"/>
        <c:auto val="1"/>
        <c:lblOffset val="100"/>
        <c:tickLblSkip val="1"/>
        <c:noMultiLvlLbl val="0"/>
      </c:catAx>
      <c:valAx>
        <c:axId val="911672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92605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3"/>
          <c:w val="0.9007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139'!$C$3:$C$4</c:f>
              <c:strCache/>
            </c:strRef>
          </c:cat>
          <c:val>
            <c:numRef>
              <c:f>'Day 139'!$D$3:$D$4</c:f>
              <c:numCache/>
            </c:numRef>
          </c:val>
        </c:ser>
        <c:axId val="14941644"/>
        <c:axId val="257069"/>
      </c:barChart>
      <c:catAx>
        <c:axId val="1494164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7069"/>
        <c:crosses val="autoZero"/>
        <c:auto val="1"/>
        <c:lblOffset val="100"/>
        <c:tickLblSkip val="1"/>
        <c:noMultiLvlLbl val="0"/>
      </c:catAx>
      <c:valAx>
        <c:axId val="25706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94164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75"/>
          <c:y val="0.02875"/>
          <c:w val="0.9025"/>
          <c:h val="0.9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14'!$C$3:$C$8</c:f>
              <c:strCache/>
            </c:strRef>
          </c:cat>
          <c:val>
            <c:numRef>
              <c:f>'Day 14'!$D$3:$D$8</c:f>
              <c:numCache/>
            </c:numRef>
          </c:val>
        </c:ser>
        <c:axId val="19539850"/>
        <c:axId val="41640923"/>
      </c:barChart>
      <c:catAx>
        <c:axId val="1953985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640923"/>
        <c:crosses val="autoZero"/>
        <c:auto val="1"/>
        <c:lblOffset val="100"/>
        <c:tickLblSkip val="1"/>
        <c:noMultiLvlLbl val="0"/>
      </c:catAx>
      <c:valAx>
        <c:axId val="41640923"/>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 Students</a:t>
                </a:r>
              </a:p>
            </c:rich>
          </c:tx>
          <c:layout>
            <c:manualLayout>
              <c:xMode val="factor"/>
              <c:yMode val="factor"/>
              <c:x val="-0.002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53985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2275"/>
          <c:w val="0.89525"/>
          <c:h val="0.95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140'!$C$3:$C$4</c:f>
              <c:strCache/>
            </c:strRef>
          </c:cat>
          <c:val>
            <c:numRef>
              <c:f>'Day 140'!$D$3:$D$4</c:f>
              <c:numCache/>
            </c:numRef>
          </c:val>
        </c:ser>
        <c:axId val="2313622"/>
        <c:axId val="20822599"/>
      </c:barChart>
      <c:catAx>
        <c:axId val="231362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822599"/>
        <c:crosses val="autoZero"/>
        <c:auto val="1"/>
        <c:lblOffset val="100"/>
        <c:tickLblSkip val="1"/>
        <c:noMultiLvlLbl val="0"/>
      </c:catAx>
      <c:valAx>
        <c:axId val="2082259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1362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2325"/>
          <c:w val="0.8952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141'!$C$3:$C$4</c:f>
              <c:strCache/>
            </c:strRef>
          </c:cat>
          <c:val>
            <c:numRef>
              <c:f>'Day 141'!$D$3:$D$4</c:f>
              <c:numCache/>
            </c:numRef>
          </c:val>
        </c:ser>
        <c:axId val="53185664"/>
        <c:axId val="8908929"/>
      </c:barChart>
      <c:catAx>
        <c:axId val="5318566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908929"/>
        <c:crosses val="autoZero"/>
        <c:auto val="1"/>
        <c:lblOffset val="100"/>
        <c:tickLblSkip val="1"/>
        <c:noMultiLvlLbl val="0"/>
      </c:catAx>
      <c:valAx>
        <c:axId val="890892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18566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02325"/>
          <c:w val="0.895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142'!$C$3:$C$11</c:f>
              <c:strCache/>
            </c:strRef>
          </c:cat>
          <c:val>
            <c:numRef>
              <c:f>'Day 142'!$D$3:$D$11</c:f>
              <c:numCache/>
            </c:numRef>
          </c:val>
        </c:ser>
        <c:axId val="13071498"/>
        <c:axId val="50534619"/>
      </c:barChart>
      <c:catAx>
        <c:axId val="1307149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50534619"/>
        <c:crosses val="autoZero"/>
        <c:auto val="1"/>
        <c:lblOffset val="100"/>
        <c:tickLblSkip val="1"/>
        <c:noMultiLvlLbl val="0"/>
      </c:catAx>
      <c:valAx>
        <c:axId val="5053461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07149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
          <c:w val="0.901"/>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143'!$C$3:$C$4</c:f>
              <c:strCache/>
            </c:strRef>
          </c:cat>
          <c:val>
            <c:numRef>
              <c:f>'Day 143'!$D$3:$D$4</c:f>
              <c:numCache/>
            </c:numRef>
          </c:val>
        </c:ser>
        <c:axId val="52158388"/>
        <c:axId val="66772309"/>
      </c:barChart>
      <c:catAx>
        <c:axId val="5215838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772309"/>
        <c:crosses val="autoZero"/>
        <c:auto val="1"/>
        <c:lblOffset val="100"/>
        <c:tickLblSkip val="1"/>
        <c:noMultiLvlLbl val="0"/>
      </c:catAx>
      <c:valAx>
        <c:axId val="6677230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15838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2325"/>
          <c:w val="0.9012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144'!$C$3:$C$4</c:f>
              <c:strCache/>
            </c:strRef>
          </c:cat>
          <c:val>
            <c:numRef>
              <c:f>'Day 144'!$D$3:$D$4</c:f>
              <c:numCache/>
            </c:numRef>
          </c:val>
        </c:ser>
        <c:axId val="64079870"/>
        <c:axId val="39847919"/>
      </c:barChart>
      <c:catAx>
        <c:axId val="6407987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847919"/>
        <c:crosses val="autoZero"/>
        <c:auto val="1"/>
        <c:lblOffset val="100"/>
        <c:tickLblSkip val="1"/>
        <c:noMultiLvlLbl val="0"/>
      </c:catAx>
      <c:valAx>
        <c:axId val="3984791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07987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25"/>
          <c:w val="0.901"/>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145'!$C$3:$C$11</c:f>
              <c:strCache/>
            </c:strRef>
          </c:cat>
          <c:val>
            <c:numRef>
              <c:f>'Day 145'!$D$3:$D$11</c:f>
              <c:numCache/>
            </c:numRef>
          </c:val>
        </c:ser>
        <c:axId val="23086952"/>
        <c:axId val="6455977"/>
      </c:barChart>
      <c:catAx>
        <c:axId val="2308695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6455977"/>
        <c:crosses val="autoZero"/>
        <c:auto val="1"/>
        <c:lblOffset val="100"/>
        <c:tickLblSkip val="1"/>
        <c:noMultiLvlLbl val="0"/>
      </c:catAx>
      <c:valAx>
        <c:axId val="645597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08695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25"/>
          <c:y val="0.023"/>
          <c:w val="0.8962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146'!$C$3:$C$12</c:f>
              <c:strCache/>
            </c:strRef>
          </c:cat>
          <c:val>
            <c:numRef>
              <c:f>'Day 146'!$D$3:$D$12</c:f>
              <c:numCache/>
            </c:numRef>
          </c:val>
        </c:ser>
        <c:axId val="58103794"/>
        <c:axId val="53172099"/>
      </c:barChart>
      <c:catAx>
        <c:axId val="5810379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53172099"/>
        <c:crosses val="autoZero"/>
        <c:auto val="1"/>
        <c:lblOffset val="100"/>
        <c:tickLblSkip val="1"/>
        <c:noMultiLvlLbl val="0"/>
      </c:catAx>
      <c:valAx>
        <c:axId val="5317209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10379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
          <c:w val="0.900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147'!$C$3:$C$9</c:f>
              <c:strCache/>
            </c:strRef>
          </c:cat>
          <c:val>
            <c:numRef>
              <c:f>'Day 147'!$D$3:$D$9</c:f>
              <c:numCache/>
            </c:numRef>
          </c:val>
        </c:ser>
        <c:axId val="8786844"/>
        <c:axId val="11972733"/>
      </c:barChart>
      <c:catAx>
        <c:axId val="878684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11972733"/>
        <c:crosses val="autoZero"/>
        <c:auto val="1"/>
        <c:lblOffset val="100"/>
        <c:tickLblSkip val="1"/>
        <c:noMultiLvlLbl val="0"/>
      </c:catAx>
      <c:valAx>
        <c:axId val="1197273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78684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
          <c:w val="0.901"/>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148'!$C$3:$C$9</c:f>
              <c:strCache/>
            </c:strRef>
          </c:cat>
          <c:val>
            <c:numRef>
              <c:f>'Day 148'!$D$3:$D$9</c:f>
              <c:numCache/>
            </c:numRef>
          </c:val>
        </c:ser>
        <c:axId val="40645734"/>
        <c:axId val="30267287"/>
      </c:barChart>
      <c:catAx>
        <c:axId val="4064573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30267287"/>
        <c:crosses val="autoZero"/>
        <c:auto val="1"/>
        <c:lblOffset val="100"/>
        <c:tickLblSkip val="1"/>
        <c:noMultiLvlLbl val="0"/>
      </c:catAx>
      <c:valAx>
        <c:axId val="3026728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64573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
          <c:w val="0.901"/>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149'!$C$3:$C$10</c:f>
              <c:strCache/>
            </c:strRef>
          </c:cat>
          <c:val>
            <c:numRef>
              <c:f>'Day 149'!$D$3:$D$10</c:f>
              <c:numCache/>
            </c:numRef>
          </c:val>
        </c:ser>
        <c:axId val="3970128"/>
        <c:axId val="35731153"/>
      </c:barChart>
      <c:catAx>
        <c:axId val="397012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35731153"/>
        <c:crosses val="autoZero"/>
        <c:auto val="1"/>
        <c:lblOffset val="100"/>
        <c:tickLblSkip val="1"/>
        <c:noMultiLvlLbl val="0"/>
      </c:catAx>
      <c:valAx>
        <c:axId val="3573115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7012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
          <c:y val="0.0285"/>
          <c:w val="0.90225"/>
          <c:h val="0.943"/>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15'!$C$3:$C$8</c:f>
              <c:strCache/>
            </c:strRef>
          </c:cat>
          <c:val>
            <c:numRef>
              <c:f>'Day 15'!$D$3:$D$8</c:f>
              <c:numCache/>
            </c:numRef>
          </c:val>
        </c:ser>
        <c:axId val="39223988"/>
        <c:axId val="17471573"/>
      </c:barChart>
      <c:catAx>
        <c:axId val="3922398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471573"/>
        <c:crosses val="autoZero"/>
        <c:auto val="1"/>
        <c:lblOffset val="100"/>
        <c:tickLblSkip val="1"/>
        <c:noMultiLvlLbl val="0"/>
      </c:catAx>
      <c:valAx>
        <c:axId val="17471573"/>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 Students</a:t>
                </a:r>
              </a:p>
            </c:rich>
          </c:tx>
          <c:layout>
            <c:manualLayout>
              <c:xMode val="factor"/>
              <c:yMode val="factor"/>
              <c:x val="-0.00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22398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25"/>
          <c:w val="0.901"/>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150'!$C$3:$C$6</c:f>
              <c:strCache/>
            </c:strRef>
          </c:cat>
          <c:val>
            <c:numRef>
              <c:f>'Day 150'!$D$3:$D$6</c:f>
              <c:numCache/>
            </c:numRef>
          </c:val>
        </c:ser>
        <c:axId val="53144922"/>
        <c:axId val="8542251"/>
      </c:barChart>
      <c:catAx>
        <c:axId val="5314492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542251"/>
        <c:crosses val="autoZero"/>
        <c:auto val="1"/>
        <c:lblOffset val="100"/>
        <c:tickLblSkip val="1"/>
        <c:noMultiLvlLbl val="0"/>
      </c:catAx>
      <c:valAx>
        <c:axId val="854225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14492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
          <c:w val="0.901"/>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151'!$C$3:$C$8</c:f>
              <c:strCache/>
            </c:strRef>
          </c:cat>
          <c:val>
            <c:numRef>
              <c:f>'Day 151'!$D$3:$D$8</c:f>
              <c:numCache/>
            </c:numRef>
          </c:val>
        </c:ser>
        <c:axId val="9771396"/>
        <c:axId val="20833701"/>
      </c:barChart>
      <c:catAx>
        <c:axId val="977139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833701"/>
        <c:crosses val="autoZero"/>
        <c:auto val="1"/>
        <c:lblOffset val="100"/>
        <c:tickLblSkip val="1"/>
        <c:noMultiLvlLbl val="0"/>
      </c:catAx>
      <c:valAx>
        <c:axId val="2083370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77139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325"/>
          <c:w val="0.9007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152'!$C$3:$C$8</c:f>
              <c:strCache/>
            </c:strRef>
          </c:cat>
          <c:val>
            <c:numRef>
              <c:f>'Day 152'!$D$3:$D$8</c:f>
              <c:numCache/>
            </c:numRef>
          </c:val>
        </c:ser>
        <c:axId val="53285582"/>
        <c:axId val="9808191"/>
      </c:barChart>
      <c:catAx>
        <c:axId val="5328558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808191"/>
        <c:crosses val="autoZero"/>
        <c:auto val="1"/>
        <c:lblOffset val="100"/>
        <c:tickLblSkip val="1"/>
        <c:noMultiLvlLbl val="0"/>
      </c:catAx>
      <c:valAx>
        <c:axId val="980819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28558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3"/>
          <c:w val="0.90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153'!$C$3:$C$9</c:f>
              <c:strCache/>
            </c:strRef>
          </c:cat>
          <c:val>
            <c:numRef>
              <c:f>'Day 153'!$D$3:$D$9</c:f>
              <c:numCache/>
            </c:numRef>
          </c:val>
        </c:ser>
        <c:axId val="21164856"/>
        <c:axId val="56265977"/>
      </c:barChart>
      <c:catAx>
        <c:axId val="2116485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56265977"/>
        <c:crosses val="autoZero"/>
        <c:auto val="1"/>
        <c:lblOffset val="100"/>
        <c:tickLblSkip val="1"/>
        <c:noMultiLvlLbl val="0"/>
      </c:catAx>
      <c:valAx>
        <c:axId val="5626597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16485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
          <c:w val="0.901"/>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154'!$C$3:$C$4</c:f>
              <c:strCache/>
            </c:strRef>
          </c:cat>
          <c:val>
            <c:numRef>
              <c:f>'Day 154'!$D$3:$D$4</c:f>
              <c:numCache/>
            </c:numRef>
          </c:val>
        </c:ser>
        <c:axId val="36631746"/>
        <c:axId val="61250259"/>
      </c:barChart>
      <c:catAx>
        <c:axId val="3663174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250259"/>
        <c:crosses val="autoZero"/>
        <c:auto val="1"/>
        <c:lblOffset val="100"/>
        <c:tickLblSkip val="1"/>
        <c:noMultiLvlLbl val="0"/>
      </c:catAx>
      <c:valAx>
        <c:axId val="6125025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63174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25"/>
          <c:y val="0.023"/>
          <c:w val="0.906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155'!$C$3:$C$4</c:f>
              <c:strCache/>
            </c:strRef>
          </c:cat>
          <c:val>
            <c:numRef>
              <c:f>'Day 155'!$D$3:$D$4</c:f>
              <c:numCache/>
            </c:numRef>
          </c:val>
        </c:ser>
        <c:axId val="14381420"/>
        <c:axId val="62323917"/>
      </c:barChart>
      <c:catAx>
        <c:axId val="1438142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323917"/>
        <c:crosses val="autoZero"/>
        <c:auto val="1"/>
        <c:lblOffset val="100"/>
        <c:tickLblSkip val="1"/>
        <c:noMultiLvlLbl val="0"/>
      </c:catAx>
      <c:valAx>
        <c:axId val="6232391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2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38142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75"/>
          <c:y val="0.02325"/>
          <c:w val="0.9065"/>
          <c:h val="0.953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156'!$C$3:$C$8</c:f>
              <c:strCache/>
            </c:strRef>
          </c:cat>
          <c:val>
            <c:numRef>
              <c:f>'Day 156'!$D$3:$D$8</c:f>
              <c:numCache/>
            </c:numRef>
          </c:val>
        </c:ser>
        <c:axId val="24044342"/>
        <c:axId val="15072487"/>
      </c:barChart>
      <c:catAx>
        <c:axId val="2404434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072487"/>
        <c:crosses val="autoZero"/>
        <c:auto val="1"/>
        <c:lblOffset val="100"/>
        <c:tickLblSkip val="1"/>
        <c:noMultiLvlLbl val="0"/>
      </c:catAx>
      <c:valAx>
        <c:axId val="1507248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04434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23"/>
          <c:w val="0.9012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157'!$C$3:$C$4</c:f>
              <c:strCache/>
            </c:strRef>
          </c:cat>
          <c:val>
            <c:numRef>
              <c:f>'Day 157'!$D$3:$D$4</c:f>
              <c:numCache/>
            </c:numRef>
          </c:val>
        </c:ser>
        <c:axId val="1434656"/>
        <c:axId val="12911905"/>
      </c:barChart>
      <c:catAx>
        <c:axId val="143465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911905"/>
        <c:crosses val="autoZero"/>
        <c:auto val="1"/>
        <c:lblOffset val="100"/>
        <c:tickLblSkip val="1"/>
        <c:noMultiLvlLbl val="0"/>
      </c:catAx>
      <c:valAx>
        <c:axId val="1291190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3465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275"/>
          <c:w val="0.901"/>
          <c:h val="0.95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158'!$C$3:$C$4</c:f>
              <c:strCache/>
            </c:strRef>
          </c:cat>
          <c:val>
            <c:numRef>
              <c:f>'Day 158'!$D$3:$D$4</c:f>
              <c:numCache/>
            </c:numRef>
          </c:val>
        </c:ser>
        <c:axId val="49098282"/>
        <c:axId val="39231355"/>
      </c:barChart>
      <c:catAx>
        <c:axId val="4909828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231355"/>
        <c:crosses val="autoZero"/>
        <c:auto val="1"/>
        <c:lblOffset val="100"/>
        <c:tickLblSkip val="1"/>
        <c:noMultiLvlLbl val="0"/>
      </c:catAx>
      <c:valAx>
        <c:axId val="3923135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09828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
          <c:w val="0.901"/>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159'!$C$3:$C$4</c:f>
              <c:strCache/>
            </c:strRef>
          </c:cat>
          <c:val>
            <c:numRef>
              <c:f>'Day 159'!$D$3:$D$4</c:f>
              <c:numCache/>
            </c:numRef>
          </c:val>
        </c:ser>
        <c:axId val="17537876"/>
        <c:axId val="23623157"/>
      </c:barChart>
      <c:catAx>
        <c:axId val="1753787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623157"/>
        <c:crosses val="autoZero"/>
        <c:auto val="1"/>
        <c:lblOffset val="100"/>
        <c:tickLblSkip val="1"/>
        <c:noMultiLvlLbl val="0"/>
      </c:catAx>
      <c:valAx>
        <c:axId val="2362315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53787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5"/>
          <c:y val="0.023"/>
          <c:w val="0.912"/>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16'!$C$3:$C$14</c:f>
              <c:strCache/>
            </c:strRef>
          </c:cat>
          <c:val>
            <c:numRef>
              <c:f>'Day 16'!$D$3:$D$14</c:f>
              <c:numCache/>
            </c:numRef>
          </c:val>
        </c:ser>
        <c:axId val="23026430"/>
        <c:axId val="5911279"/>
      </c:barChart>
      <c:catAx>
        <c:axId val="2302643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1175" b="0" i="0" u="none" baseline="0">
                <a:solidFill>
                  <a:srgbClr val="000000"/>
                </a:solidFill>
                <a:latin typeface="Arial"/>
                <a:ea typeface="Arial"/>
                <a:cs typeface="Arial"/>
              </a:defRPr>
            </a:pPr>
          </a:p>
        </c:txPr>
        <c:crossAx val="5911279"/>
        <c:crosses val="autoZero"/>
        <c:auto val="1"/>
        <c:lblOffset val="100"/>
        <c:tickLblSkip val="1"/>
        <c:noMultiLvlLbl val="0"/>
      </c:catAx>
      <c:valAx>
        <c:axId val="5911279"/>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 Students</a:t>
                </a:r>
              </a:p>
            </c:rich>
          </c:tx>
          <c:layout>
            <c:manualLayout>
              <c:xMode val="factor"/>
              <c:yMode val="factor"/>
              <c:x val="-0.003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02643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23"/>
          <c:w val="0.9012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160'!$C$3:$C$4</c:f>
              <c:strCache/>
            </c:strRef>
          </c:cat>
          <c:val>
            <c:numRef>
              <c:f>'Day 160'!$D$3:$D$4</c:f>
              <c:numCache/>
            </c:numRef>
          </c:val>
        </c:ser>
        <c:axId val="11281822"/>
        <c:axId val="34427535"/>
      </c:barChart>
      <c:catAx>
        <c:axId val="1128182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427535"/>
        <c:crosses val="autoZero"/>
        <c:auto val="1"/>
        <c:lblOffset val="100"/>
        <c:tickLblSkip val="1"/>
        <c:noMultiLvlLbl val="0"/>
      </c:catAx>
      <c:valAx>
        <c:axId val="3442753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28182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2325"/>
          <c:w val="0.9012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161'!$C$3:$C$4</c:f>
              <c:strCache/>
            </c:strRef>
          </c:cat>
          <c:val>
            <c:numRef>
              <c:f>'Day 161'!$D$3:$D$4</c:f>
              <c:numCache/>
            </c:numRef>
          </c:val>
        </c:ser>
        <c:axId val="41412360"/>
        <c:axId val="37166921"/>
      </c:barChart>
      <c:catAx>
        <c:axId val="4141236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166921"/>
        <c:crosses val="autoZero"/>
        <c:auto val="1"/>
        <c:lblOffset val="100"/>
        <c:tickLblSkip val="1"/>
        <c:noMultiLvlLbl val="0"/>
      </c:catAx>
      <c:valAx>
        <c:axId val="3716692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41236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23"/>
          <c:w val="0.9015"/>
          <c:h val="0.95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162'!$C$3:$C$4</c:f>
              <c:strCache/>
            </c:strRef>
          </c:cat>
          <c:val>
            <c:numRef>
              <c:f>'Day 162'!$D$3:$D$4</c:f>
              <c:numCache/>
            </c:numRef>
          </c:val>
        </c:ser>
        <c:axId val="66066834"/>
        <c:axId val="57730595"/>
      </c:barChart>
      <c:catAx>
        <c:axId val="6606683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730595"/>
        <c:crosses val="autoZero"/>
        <c:auto val="1"/>
        <c:lblOffset val="100"/>
        <c:tickLblSkip val="1"/>
        <c:noMultiLvlLbl val="0"/>
      </c:catAx>
      <c:valAx>
        <c:axId val="5773059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06683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02275"/>
          <c:w val="0.89925"/>
          <c:h val="0.954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163'!$C$3:$C$4</c:f>
              <c:strCache/>
            </c:strRef>
          </c:cat>
          <c:val>
            <c:numRef>
              <c:f>'Day 163'!$D$3:$D$4</c:f>
              <c:numCache/>
            </c:numRef>
          </c:val>
        </c:ser>
        <c:axId val="49813308"/>
        <c:axId val="45666589"/>
      </c:barChart>
      <c:catAx>
        <c:axId val="4981330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666589"/>
        <c:crosses val="autoZero"/>
        <c:auto val="1"/>
        <c:lblOffset val="100"/>
        <c:tickLblSkip val="1"/>
        <c:noMultiLvlLbl val="0"/>
      </c:catAx>
      <c:valAx>
        <c:axId val="4566658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81330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2325"/>
          <c:w val="0.9012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164'!$C$3:$C$10</c:f>
              <c:strCache/>
            </c:strRef>
          </c:cat>
          <c:val>
            <c:numRef>
              <c:f>'Day 164'!$D$3:$D$10</c:f>
              <c:numCache/>
            </c:numRef>
          </c:val>
        </c:ser>
        <c:axId val="8346118"/>
        <c:axId val="8006199"/>
      </c:barChart>
      <c:catAx>
        <c:axId val="834611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8006199"/>
        <c:crosses val="autoZero"/>
        <c:auto val="1"/>
        <c:lblOffset val="100"/>
        <c:tickLblSkip val="1"/>
        <c:noMultiLvlLbl val="0"/>
      </c:catAx>
      <c:valAx>
        <c:axId val="800619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34611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
          <c:w val="0.901"/>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165'!$C$3:$C$6</c:f>
              <c:strCache/>
            </c:strRef>
          </c:cat>
          <c:val>
            <c:numRef>
              <c:f>'Day 165'!$D$3:$D$6</c:f>
              <c:numCache/>
            </c:numRef>
          </c:val>
        </c:ser>
        <c:axId val="4946928"/>
        <c:axId val="44522353"/>
      </c:barChart>
      <c:catAx>
        <c:axId val="494692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522353"/>
        <c:crosses val="autoZero"/>
        <c:auto val="1"/>
        <c:lblOffset val="100"/>
        <c:tickLblSkip val="1"/>
        <c:noMultiLvlLbl val="0"/>
      </c:catAx>
      <c:valAx>
        <c:axId val="4452235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4692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25"/>
          <c:w val="0.901"/>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166'!$C$3:$C$14</c:f>
              <c:strCache/>
            </c:strRef>
          </c:cat>
          <c:val>
            <c:numRef>
              <c:f>'Day 166'!$D$3:$D$14</c:f>
              <c:numCache/>
            </c:numRef>
          </c:val>
        </c:ser>
        <c:axId val="65156858"/>
        <c:axId val="49540811"/>
      </c:barChart>
      <c:catAx>
        <c:axId val="6515685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49540811"/>
        <c:crosses val="autoZero"/>
        <c:auto val="1"/>
        <c:lblOffset val="100"/>
        <c:tickLblSkip val="1"/>
        <c:noMultiLvlLbl val="0"/>
      </c:catAx>
      <c:valAx>
        <c:axId val="4954081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15685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
          <c:w val="0.901"/>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167'!$C$3:$C$14</c:f>
              <c:strCache/>
            </c:strRef>
          </c:cat>
          <c:val>
            <c:numRef>
              <c:f>'Day 167'!$D$3:$D$14</c:f>
              <c:numCache/>
            </c:numRef>
          </c:val>
        </c:ser>
        <c:axId val="43214116"/>
        <c:axId val="53382725"/>
      </c:barChart>
      <c:catAx>
        <c:axId val="4321411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53382725"/>
        <c:crosses val="autoZero"/>
        <c:auto val="1"/>
        <c:lblOffset val="100"/>
        <c:tickLblSkip val="1"/>
        <c:noMultiLvlLbl val="0"/>
      </c:catAx>
      <c:valAx>
        <c:axId val="5338272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21411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25"/>
          <c:w val="0.901"/>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168'!$C$4:$C$7</c:f>
              <c:strCache/>
            </c:strRef>
          </c:cat>
          <c:val>
            <c:numRef>
              <c:f>'Day 168'!$D$4:$D$7</c:f>
              <c:numCache/>
            </c:numRef>
          </c:val>
        </c:ser>
        <c:axId val="10682478"/>
        <c:axId val="29033439"/>
      </c:barChart>
      <c:catAx>
        <c:axId val="1068247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033439"/>
        <c:crosses val="autoZero"/>
        <c:auto val="1"/>
        <c:lblOffset val="100"/>
        <c:tickLblSkip val="1"/>
        <c:noMultiLvlLbl val="0"/>
      </c:catAx>
      <c:valAx>
        <c:axId val="2903343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68247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
          <c:y val="0.02325"/>
          <c:w val="0.9017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169'!$C$4:$C$8</c:f>
              <c:strCache/>
            </c:strRef>
          </c:cat>
          <c:val>
            <c:numRef>
              <c:f>'Day 169'!$D$4:$D$8</c:f>
              <c:numCache/>
            </c:numRef>
          </c:val>
        </c:ser>
        <c:axId val="59974360"/>
        <c:axId val="2898329"/>
      </c:barChart>
      <c:catAx>
        <c:axId val="5997436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98329"/>
        <c:crosses val="autoZero"/>
        <c:auto val="1"/>
        <c:lblOffset val="100"/>
        <c:tickLblSkip val="1"/>
        <c:noMultiLvlLbl val="0"/>
      </c:catAx>
      <c:valAx>
        <c:axId val="289832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97436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75"/>
          <c:y val="0.02925"/>
          <c:w val="0.9085"/>
          <c:h val="0.941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17'!$C$3:$C$14</c:f>
              <c:strCache/>
            </c:strRef>
          </c:cat>
          <c:val>
            <c:numRef>
              <c:f>'Day 17'!$D$3:$D$14</c:f>
              <c:numCache/>
            </c:numRef>
          </c:val>
        </c:ser>
        <c:axId val="53201512"/>
        <c:axId val="9051561"/>
      </c:barChart>
      <c:catAx>
        <c:axId val="5320151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9051561"/>
        <c:crosses val="autoZero"/>
        <c:auto val="1"/>
        <c:lblOffset val="100"/>
        <c:tickLblSkip val="1"/>
        <c:noMultiLvlLbl val="0"/>
      </c:catAx>
      <c:valAx>
        <c:axId val="9051561"/>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 Students</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20151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1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023"/>
          <c:w val="0.912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170'!$C$4:$C$7</c:f>
              <c:strCache/>
            </c:strRef>
          </c:cat>
          <c:val>
            <c:numRef>
              <c:f>'Day 170'!$D$4:$D$7</c:f>
              <c:numCache/>
            </c:numRef>
          </c:val>
        </c:ser>
        <c:axId val="26084962"/>
        <c:axId val="33438067"/>
      </c:barChart>
      <c:catAx>
        <c:axId val="2608496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438067"/>
        <c:crosses val="autoZero"/>
        <c:auto val="1"/>
        <c:lblOffset val="100"/>
        <c:tickLblSkip val="1"/>
        <c:noMultiLvlLbl val="0"/>
      </c:catAx>
      <c:valAx>
        <c:axId val="3343806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08496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2325"/>
          <c:w val="0.9015"/>
          <c:h val="0.953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171'!$C$3:$C$6</c:f>
              <c:strCache/>
            </c:strRef>
          </c:cat>
          <c:val>
            <c:numRef>
              <c:f>'Day 171'!$D$3:$D$6</c:f>
              <c:numCache/>
            </c:numRef>
          </c:val>
        </c:ser>
        <c:axId val="32507148"/>
        <c:axId val="24128877"/>
      </c:barChart>
      <c:catAx>
        <c:axId val="3250714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128877"/>
        <c:crosses val="autoZero"/>
        <c:auto val="1"/>
        <c:lblOffset val="100"/>
        <c:tickLblSkip val="1"/>
        <c:noMultiLvlLbl val="0"/>
      </c:catAx>
      <c:valAx>
        <c:axId val="2412887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50714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2325"/>
          <c:w val="0.901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172'!$C$3:$C$8</c:f>
              <c:strCache/>
            </c:strRef>
          </c:cat>
          <c:val>
            <c:numRef>
              <c:f>'Day 172'!$D$3:$D$8</c:f>
              <c:numCache/>
            </c:numRef>
          </c:val>
        </c:ser>
        <c:axId val="15833302"/>
        <c:axId val="8281991"/>
      </c:barChart>
      <c:catAx>
        <c:axId val="1583330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281991"/>
        <c:crosses val="autoZero"/>
        <c:auto val="1"/>
        <c:lblOffset val="100"/>
        <c:tickLblSkip val="1"/>
        <c:noMultiLvlLbl val="0"/>
      </c:catAx>
      <c:valAx>
        <c:axId val="828199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83330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23"/>
          <c:w val="0.901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173'!$C$3:$C$9</c:f>
              <c:strCache/>
            </c:strRef>
          </c:cat>
          <c:val>
            <c:numRef>
              <c:f>'Day 173'!$D$3:$D$9</c:f>
              <c:numCache/>
            </c:numRef>
          </c:val>
        </c:ser>
        <c:axId val="7429056"/>
        <c:axId val="66861505"/>
      </c:barChart>
      <c:catAx>
        <c:axId val="742905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861505"/>
        <c:crosses val="autoZero"/>
        <c:auto val="1"/>
        <c:lblOffset val="100"/>
        <c:tickLblSkip val="1"/>
        <c:noMultiLvlLbl val="0"/>
      </c:catAx>
      <c:valAx>
        <c:axId val="6686150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42905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2325"/>
          <c:w val="0.916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174'!$C$3:$C$10</c:f>
              <c:strCache/>
            </c:strRef>
          </c:cat>
          <c:val>
            <c:numRef>
              <c:f>'Day 174'!$D$3:$D$10</c:f>
              <c:numCache/>
            </c:numRef>
          </c:val>
        </c:ser>
        <c:axId val="64882634"/>
        <c:axId val="47072795"/>
      </c:barChart>
      <c:catAx>
        <c:axId val="6488263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072795"/>
        <c:crosses val="autoZero"/>
        <c:auto val="1"/>
        <c:lblOffset val="100"/>
        <c:tickLblSkip val="1"/>
        <c:noMultiLvlLbl val="0"/>
      </c:catAx>
      <c:valAx>
        <c:axId val="4707279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88263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023"/>
          <c:w val="0.901"/>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175'!$C$3:$C$5</c:f>
              <c:strCache/>
            </c:strRef>
          </c:cat>
          <c:val>
            <c:numRef>
              <c:f>'Day 175'!$D$3:$D$5</c:f>
              <c:numCache/>
            </c:numRef>
          </c:val>
        </c:ser>
        <c:axId val="21001972"/>
        <c:axId val="54800021"/>
      </c:barChart>
      <c:catAx>
        <c:axId val="2100197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800021"/>
        <c:crosses val="autoZero"/>
        <c:auto val="1"/>
        <c:lblOffset val="100"/>
        <c:tickLblSkip val="1"/>
        <c:noMultiLvlLbl val="0"/>
      </c:catAx>
      <c:valAx>
        <c:axId val="5480002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00197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2275"/>
          <c:w val="0.90125"/>
          <c:h val="0.954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176'!$C$3:$C$4</c:f>
              <c:strCache/>
            </c:strRef>
          </c:cat>
          <c:val>
            <c:numRef>
              <c:f>'Day 176'!$D$3:$D$4</c:f>
              <c:numCache/>
            </c:numRef>
          </c:val>
        </c:ser>
        <c:axId val="23438142"/>
        <c:axId val="9616687"/>
      </c:barChart>
      <c:catAx>
        <c:axId val="2343814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616687"/>
        <c:crosses val="autoZero"/>
        <c:auto val="0"/>
        <c:lblOffset val="100"/>
        <c:tickLblSkip val="1"/>
        <c:noMultiLvlLbl val="0"/>
      </c:catAx>
      <c:valAx>
        <c:axId val="961668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43814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2325"/>
          <c:w val="0.901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177'!$C$3:$C$4</c:f>
              <c:strCache/>
            </c:strRef>
          </c:cat>
          <c:val>
            <c:numRef>
              <c:f>'Day 177'!$D$3:$D$4</c:f>
              <c:numCache/>
            </c:numRef>
          </c:val>
        </c:ser>
        <c:axId val="19441320"/>
        <c:axId val="40754153"/>
      </c:barChart>
      <c:catAx>
        <c:axId val="1944132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754153"/>
        <c:crosses val="autoZero"/>
        <c:auto val="1"/>
        <c:lblOffset val="100"/>
        <c:tickLblSkip val="1"/>
        <c:noMultiLvlLbl val="0"/>
      </c:catAx>
      <c:valAx>
        <c:axId val="4075415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44132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23"/>
          <c:w val="0.901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178'!$C$3:$C$4</c:f>
              <c:strCache/>
            </c:strRef>
          </c:cat>
          <c:val>
            <c:numRef>
              <c:f>'Day 178'!$D$3:$D$4</c:f>
              <c:numCache/>
            </c:numRef>
          </c:val>
        </c:ser>
        <c:axId val="31243058"/>
        <c:axId val="12752067"/>
      </c:barChart>
      <c:catAx>
        <c:axId val="3124305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752067"/>
        <c:crosses val="autoZero"/>
        <c:auto val="1"/>
        <c:lblOffset val="100"/>
        <c:tickLblSkip val="1"/>
        <c:noMultiLvlLbl val="0"/>
      </c:catAx>
      <c:valAx>
        <c:axId val="1275206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24305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
          <c:y val="0.02275"/>
          <c:w val="0.90175"/>
          <c:h val="0.95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179'!$C$3:$C$6</c:f>
              <c:strCache/>
            </c:strRef>
          </c:cat>
          <c:val>
            <c:numRef>
              <c:f>'Day 179'!$D$3:$D$6</c:f>
              <c:numCache/>
            </c:numRef>
          </c:val>
        </c:ser>
        <c:axId val="47659740"/>
        <c:axId val="26284477"/>
      </c:barChart>
      <c:catAx>
        <c:axId val="4765974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284477"/>
        <c:crosses val="autoZero"/>
        <c:auto val="1"/>
        <c:lblOffset val="100"/>
        <c:tickLblSkip val="1"/>
        <c:noMultiLvlLbl val="0"/>
      </c:catAx>
      <c:valAx>
        <c:axId val="2628447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65974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
          <c:y val="0.02875"/>
          <c:w val="0.908"/>
          <c:h val="0.9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18'!$C$3:$C$12</c:f>
              <c:strCache/>
            </c:strRef>
          </c:cat>
          <c:val>
            <c:numRef>
              <c:f>'Day 18'!$D$3:$D$12</c:f>
              <c:numCache/>
            </c:numRef>
          </c:val>
        </c:ser>
        <c:axId val="14355186"/>
        <c:axId val="62087811"/>
      </c:barChart>
      <c:catAx>
        <c:axId val="143551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62087811"/>
        <c:crosses val="autoZero"/>
        <c:auto val="1"/>
        <c:lblOffset val="100"/>
        <c:tickLblSkip val="1"/>
        <c:noMultiLvlLbl val="0"/>
      </c:catAx>
      <c:valAx>
        <c:axId val="62087811"/>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 Students</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35518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1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75"/>
          <c:y val="0.02325"/>
          <c:w val="0.902"/>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180'!$C$3:$C$4</c:f>
              <c:strCache/>
            </c:strRef>
          </c:cat>
          <c:val>
            <c:numRef>
              <c:f>'Day 180'!$D$3:$D$4</c:f>
              <c:numCache/>
            </c:numRef>
          </c:val>
        </c:ser>
        <c:axId val="35233702"/>
        <c:axId val="48667863"/>
      </c:barChart>
      <c:catAx>
        <c:axId val="3523370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667863"/>
        <c:crosses val="autoZero"/>
        <c:auto val="1"/>
        <c:lblOffset val="100"/>
        <c:tickLblSkip val="1"/>
        <c:noMultiLvlLbl val="0"/>
      </c:catAx>
      <c:valAx>
        <c:axId val="4866786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23370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
          <c:y val="0.029"/>
          <c:w val="0.908"/>
          <c:h val="0.942"/>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19'!$C$3:$C$12</c:f>
              <c:strCache/>
            </c:strRef>
          </c:cat>
          <c:val>
            <c:numRef>
              <c:f>'Day 19'!$D$3:$D$12</c:f>
              <c:numCache/>
            </c:numRef>
          </c:val>
        </c:ser>
        <c:axId val="21919388"/>
        <c:axId val="63056765"/>
      </c:barChart>
      <c:catAx>
        <c:axId val="2191938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63056765"/>
        <c:crosses val="autoZero"/>
        <c:auto val="1"/>
        <c:lblOffset val="100"/>
        <c:tickLblSkip val="1"/>
        <c:noMultiLvlLbl val="0"/>
      </c:catAx>
      <c:valAx>
        <c:axId val="63056765"/>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 Students</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91938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How many letters are in your last name?</a:t>
            </a:r>
          </a:p>
        </c:rich>
      </c:tx>
      <c:layout>
        <c:manualLayout>
          <c:xMode val="factor"/>
          <c:yMode val="factor"/>
          <c:x val="0.0045"/>
          <c:y val="0"/>
        </c:manualLayout>
      </c:layout>
      <c:spPr>
        <a:noFill/>
        <a:ln>
          <a:noFill/>
        </a:ln>
      </c:spPr>
    </c:title>
    <c:plotArea>
      <c:layout>
        <c:manualLayout>
          <c:xMode val="edge"/>
          <c:yMode val="edge"/>
          <c:x val="0.07525"/>
          <c:y val="0.151"/>
          <c:w val="0.90175"/>
          <c:h val="0.75325"/>
        </c:manualLayout>
      </c:layout>
      <c:barChart>
        <c:barDir val="col"/>
        <c:grouping val="clustered"/>
        <c:varyColors val="0"/>
        <c:ser>
          <c:idx val="0"/>
          <c:order val="0"/>
          <c:spPr>
            <a:gradFill rotWithShape="1">
              <a:gsLst>
                <a:gs pos="0">
                  <a:srgbClr val="FFFF00"/>
                </a:gs>
                <a:gs pos="100000">
                  <a:srgbClr val="CCFFCC"/>
                </a:gs>
              </a:gsLst>
              <a:lin ang="27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2'!$C$3:$C$9</c:f>
              <c:strCache/>
            </c:strRef>
          </c:cat>
          <c:val>
            <c:numRef>
              <c:f>'Day 2'!$D$3:$D$9</c:f>
              <c:numCache/>
            </c:numRef>
          </c:val>
        </c:ser>
        <c:axId val="55421266"/>
        <c:axId val="29029347"/>
      </c:barChart>
      <c:catAx>
        <c:axId val="55421266"/>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 of Letters</a:t>
                </a:r>
              </a:p>
            </c:rich>
          </c:tx>
          <c:layout>
            <c:manualLayout>
              <c:xMode val="factor"/>
              <c:yMode val="factor"/>
              <c:x val="0"/>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029347"/>
        <c:crosses val="autoZero"/>
        <c:auto val="1"/>
        <c:lblOffset val="100"/>
        <c:tickLblSkip val="1"/>
        <c:noMultiLvlLbl val="0"/>
      </c:catAx>
      <c:valAx>
        <c:axId val="29029347"/>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 of Students</a:t>
                </a:r>
              </a:p>
            </c:rich>
          </c:tx>
          <c:layout>
            <c:manualLayout>
              <c:xMode val="factor"/>
              <c:yMode val="factor"/>
              <c:x val="-0.00325"/>
              <c:y val="-0.003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42126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25"/>
          <c:y val="0.029"/>
          <c:w val="0.90775"/>
          <c:h val="0.942"/>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20'!$C$3:$C$12</c:f>
              <c:strCache/>
            </c:strRef>
          </c:cat>
          <c:val>
            <c:numRef>
              <c:f>'Day 20'!$D$3:$D$12</c:f>
              <c:numCache/>
            </c:numRef>
          </c:val>
        </c:ser>
        <c:axId val="30639974"/>
        <c:axId val="7324311"/>
      </c:barChart>
      <c:catAx>
        <c:axId val="3063997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7324311"/>
        <c:crosses val="autoZero"/>
        <c:auto val="1"/>
        <c:lblOffset val="100"/>
        <c:tickLblSkip val="1"/>
        <c:noMultiLvlLbl val="0"/>
      </c:catAx>
      <c:valAx>
        <c:axId val="7324311"/>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 Students</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63997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02325"/>
          <c:w val="0.911"/>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21'!$C$3:$C$12</c:f>
              <c:strCache/>
            </c:strRef>
          </c:cat>
          <c:val>
            <c:numRef>
              <c:f>'Day 21'!$D$3:$D$12</c:f>
              <c:numCache/>
            </c:numRef>
          </c:val>
        </c:ser>
        <c:axId val="65918800"/>
        <c:axId val="56398289"/>
      </c:barChart>
      <c:catAx>
        <c:axId val="6591880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398289"/>
        <c:crosses val="autoZero"/>
        <c:auto val="1"/>
        <c:lblOffset val="100"/>
        <c:tickLblSkip val="1"/>
        <c:noMultiLvlLbl val="0"/>
      </c:catAx>
      <c:valAx>
        <c:axId val="56398289"/>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 Students</a:t>
                </a:r>
              </a:p>
            </c:rich>
          </c:tx>
          <c:layout>
            <c:manualLayout>
              <c:xMode val="factor"/>
              <c:yMode val="factor"/>
              <c:x val="-0.00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91880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02275"/>
          <c:w val="0.9095"/>
          <c:h val="0.95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22'!$C$3:$C$7</c:f>
              <c:strCache/>
            </c:strRef>
          </c:cat>
          <c:val>
            <c:numRef>
              <c:f>'Day 22'!$D$3:$D$7</c:f>
              <c:numCache/>
            </c:numRef>
          </c:val>
        </c:ser>
        <c:axId val="37822554"/>
        <c:axId val="4858667"/>
      </c:barChart>
      <c:catAx>
        <c:axId val="378225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58667"/>
        <c:crosses val="autoZero"/>
        <c:auto val="1"/>
        <c:lblOffset val="100"/>
        <c:tickLblSkip val="1"/>
        <c:noMultiLvlLbl val="0"/>
      </c:catAx>
      <c:valAx>
        <c:axId val="485866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82255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023"/>
          <c:w val="0.909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23'!$C$3:$C$12</c:f>
              <c:strCache/>
            </c:strRef>
          </c:cat>
          <c:val>
            <c:numRef>
              <c:f>'Day 23'!$D$3:$D$12</c:f>
              <c:numCache/>
            </c:numRef>
          </c:val>
        </c:ser>
        <c:axId val="43728004"/>
        <c:axId val="58007717"/>
      </c:barChart>
      <c:catAx>
        <c:axId val="4372800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58007717"/>
        <c:crosses val="autoZero"/>
        <c:auto val="1"/>
        <c:lblOffset val="100"/>
        <c:tickLblSkip val="1"/>
        <c:noMultiLvlLbl val="0"/>
      </c:catAx>
      <c:valAx>
        <c:axId val="5800771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72800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5"/>
          <c:y val="0.046"/>
          <c:w val="0.9092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24'!$C$3:$C$4</c:f>
              <c:strCache/>
            </c:strRef>
          </c:cat>
          <c:val>
            <c:numRef>
              <c:f>'Day 24'!$D$3:$D$4</c:f>
              <c:numCache/>
            </c:numRef>
          </c:val>
        </c:ser>
        <c:axId val="52307406"/>
        <c:axId val="1004607"/>
      </c:barChart>
      <c:catAx>
        <c:axId val="5230740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04607"/>
        <c:crosses val="autoZero"/>
        <c:auto val="1"/>
        <c:lblOffset val="100"/>
        <c:tickLblSkip val="1"/>
        <c:noMultiLvlLbl val="0"/>
      </c:catAx>
      <c:valAx>
        <c:axId val="100460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30740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023"/>
          <c:w val="0.909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25'!$C$3:$C$12</c:f>
              <c:strCache/>
            </c:strRef>
          </c:cat>
          <c:val>
            <c:numRef>
              <c:f>'Day 25'!$D$3:$D$12</c:f>
              <c:numCache/>
            </c:numRef>
          </c:val>
        </c:ser>
        <c:axId val="9041464"/>
        <c:axId val="14264313"/>
      </c:barChart>
      <c:catAx>
        <c:axId val="904146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14264313"/>
        <c:crosses val="autoZero"/>
        <c:auto val="1"/>
        <c:lblOffset val="100"/>
        <c:tickLblSkip val="1"/>
        <c:noMultiLvlLbl val="0"/>
      </c:catAx>
      <c:valAx>
        <c:axId val="1426431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04146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02325"/>
          <c:w val="0.91"/>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26'!$C$3:$C$12</c:f>
              <c:strCache/>
            </c:strRef>
          </c:cat>
          <c:val>
            <c:numRef>
              <c:f>'Day 26'!$D$3:$D$12</c:f>
              <c:numCache/>
            </c:numRef>
          </c:val>
        </c:ser>
        <c:axId val="61269954"/>
        <c:axId val="14558675"/>
      </c:barChart>
      <c:catAx>
        <c:axId val="612699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14558675"/>
        <c:crosses val="autoZero"/>
        <c:auto val="1"/>
        <c:lblOffset val="100"/>
        <c:tickLblSkip val="1"/>
        <c:noMultiLvlLbl val="0"/>
      </c:catAx>
      <c:valAx>
        <c:axId val="1455867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26995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02325"/>
          <c:w val="0.91"/>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27'!$C$3:$C$12</c:f>
              <c:strCache/>
            </c:strRef>
          </c:cat>
          <c:val>
            <c:numRef>
              <c:f>'Day 27'!$D$3:$D$12</c:f>
              <c:numCache/>
            </c:numRef>
          </c:val>
        </c:ser>
        <c:axId val="63919212"/>
        <c:axId val="38401997"/>
      </c:barChart>
      <c:catAx>
        <c:axId val="6391921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401997"/>
        <c:crosses val="autoZero"/>
        <c:auto val="1"/>
        <c:lblOffset val="100"/>
        <c:tickLblSkip val="1"/>
        <c:noMultiLvlLbl val="0"/>
      </c:catAx>
      <c:valAx>
        <c:axId val="3840199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91921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275"/>
          <c:w val="0.91075"/>
          <c:h val="0.95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28'!$C$3:$C$12</c:f>
              <c:strCache/>
            </c:strRef>
          </c:cat>
          <c:val>
            <c:numRef>
              <c:f>'Day 28'!$D$3:$D$12</c:f>
              <c:numCache/>
            </c:numRef>
          </c:val>
        </c:ser>
        <c:axId val="10073654"/>
        <c:axId val="23554023"/>
      </c:barChart>
      <c:catAx>
        <c:axId val="100736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554023"/>
        <c:crosses val="autoZero"/>
        <c:auto val="1"/>
        <c:lblOffset val="100"/>
        <c:tickLblSkip val="1"/>
        <c:noMultiLvlLbl val="0"/>
      </c:catAx>
      <c:valAx>
        <c:axId val="2355402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07365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23"/>
          <c:w val="0.910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29'!$C$3:$C$8</c:f>
              <c:strCache/>
            </c:strRef>
          </c:cat>
          <c:val>
            <c:numRef>
              <c:f>'Day 29'!$D$3:$D$8</c:f>
              <c:numCache/>
            </c:numRef>
          </c:val>
        </c:ser>
        <c:axId val="10659616"/>
        <c:axId val="28827681"/>
      </c:barChart>
      <c:catAx>
        <c:axId val="1065961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827681"/>
        <c:crosses val="autoZero"/>
        <c:auto val="1"/>
        <c:lblOffset val="100"/>
        <c:tickLblSkip val="1"/>
        <c:noMultiLvlLbl val="0"/>
      </c:catAx>
      <c:valAx>
        <c:axId val="2882768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65961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Is the number of letters in your last name even or odd?</a:t>
            </a:r>
          </a:p>
        </c:rich>
      </c:tx>
      <c:layout>
        <c:manualLayout>
          <c:xMode val="factor"/>
          <c:yMode val="factor"/>
          <c:x val="0.02075"/>
          <c:y val="0"/>
        </c:manualLayout>
      </c:layout>
      <c:spPr>
        <a:noFill/>
        <a:ln>
          <a:noFill/>
        </a:ln>
      </c:spPr>
    </c:title>
    <c:plotArea>
      <c:layout>
        <c:manualLayout>
          <c:xMode val="edge"/>
          <c:yMode val="edge"/>
          <c:x val="0.07575"/>
          <c:y val="0.20975"/>
          <c:w val="0.90125"/>
          <c:h val="0.761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3'!$C$3:$C$4</c:f>
              <c:strCache/>
            </c:strRef>
          </c:cat>
          <c:val>
            <c:numRef>
              <c:f>'Day 3'!$D$3:$D$4</c:f>
              <c:numCache/>
            </c:numRef>
          </c:val>
        </c:ser>
        <c:axId val="59937532"/>
        <c:axId val="2566877"/>
      </c:barChart>
      <c:catAx>
        <c:axId val="5993753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66877"/>
        <c:crosses val="autoZero"/>
        <c:auto val="1"/>
        <c:lblOffset val="100"/>
        <c:tickLblSkip val="1"/>
        <c:noMultiLvlLbl val="0"/>
      </c:catAx>
      <c:valAx>
        <c:axId val="2566877"/>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 Students</a:t>
                </a:r>
              </a:p>
            </c:rich>
          </c:tx>
          <c:layout>
            <c:manualLayout>
              <c:xMode val="factor"/>
              <c:yMode val="factor"/>
              <c:x val="-0.00325"/>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93753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23"/>
          <c:w val="0.910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30'!$C$3:$C$10</c:f>
              <c:strCache/>
            </c:strRef>
          </c:cat>
          <c:val>
            <c:numRef>
              <c:f>'Day 30'!$D$3:$D$10</c:f>
              <c:numCache/>
            </c:numRef>
          </c:val>
        </c:ser>
        <c:axId val="58122538"/>
        <c:axId val="53340795"/>
      </c:barChart>
      <c:catAx>
        <c:axId val="5812253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53340795"/>
        <c:crosses val="autoZero"/>
        <c:auto val="1"/>
        <c:lblOffset val="100"/>
        <c:tickLblSkip val="1"/>
        <c:noMultiLvlLbl val="0"/>
      </c:catAx>
      <c:valAx>
        <c:axId val="5334079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12253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
          <c:w val="0.9107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31'!$C$3:$C$12</c:f>
              <c:strCache/>
            </c:strRef>
          </c:cat>
          <c:val>
            <c:numRef>
              <c:f>'Day 31'!$D$3:$D$12</c:f>
              <c:numCache/>
            </c:numRef>
          </c:val>
        </c:ser>
        <c:axId val="10305108"/>
        <c:axId val="25637109"/>
      </c:barChart>
      <c:catAx>
        <c:axId val="1030510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25637109"/>
        <c:crosses val="autoZero"/>
        <c:auto val="1"/>
        <c:lblOffset val="100"/>
        <c:tickLblSkip val="1"/>
        <c:noMultiLvlLbl val="0"/>
      </c:catAx>
      <c:valAx>
        <c:axId val="2563710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30510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32'!$C$3:$C$4</c:f>
              <c:strCache/>
            </c:strRef>
          </c:cat>
          <c:val>
            <c:numRef>
              <c:f>'Day 32'!$D$3:$D$4</c:f>
              <c:numCache/>
            </c:numRef>
          </c:val>
        </c:ser>
        <c:axId val="29407390"/>
        <c:axId val="63339919"/>
      </c:barChart>
      <c:catAx>
        <c:axId val="2940739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339919"/>
        <c:crosses val="autoZero"/>
        <c:auto val="1"/>
        <c:lblOffset val="100"/>
        <c:tickLblSkip val="1"/>
        <c:noMultiLvlLbl val="0"/>
      </c:catAx>
      <c:valAx>
        <c:axId val="6333991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40739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33'!$C$3:$C$12</c:f>
              <c:strCache/>
            </c:strRef>
          </c:cat>
          <c:val>
            <c:numRef>
              <c:f>'Day 33'!$D$3:$D$12</c:f>
              <c:numCache/>
            </c:numRef>
          </c:val>
        </c:ser>
        <c:axId val="33188360"/>
        <c:axId val="30259785"/>
      </c:barChart>
      <c:catAx>
        <c:axId val="3318836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259785"/>
        <c:crosses val="autoZero"/>
        <c:auto val="1"/>
        <c:lblOffset val="100"/>
        <c:tickLblSkip val="1"/>
        <c:noMultiLvlLbl val="0"/>
      </c:catAx>
      <c:valAx>
        <c:axId val="3025978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18836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34'!$C$3:$C$4</c:f>
              <c:strCache/>
            </c:strRef>
          </c:cat>
          <c:val>
            <c:numRef>
              <c:f>'Day 34'!$D$3:$D$4</c:f>
              <c:numCache/>
            </c:numRef>
          </c:val>
        </c:ser>
        <c:axId val="3902610"/>
        <c:axId val="35123491"/>
      </c:barChart>
      <c:catAx>
        <c:axId val="390261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123491"/>
        <c:crosses val="autoZero"/>
        <c:auto val="1"/>
        <c:lblOffset val="100"/>
        <c:tickLblSkip val="1"/>
        <c:noMultiLvlLbl val="0"/>
      </c:catAx>
      <c:valAx>
        <c:axId val="3512349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0261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25"/>
          <c:w val="0.9107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35'!$C$3:$C$12</c:f>
              <c:strCache/>
            </c:strRef>
          </c:cat>
          <c:val>
            <c:numRef>
              <c:f>'Day 35'!$D$3:$D$12</c:f>
              <c:numCache/>
            </c:numRef>
          </c:val>
        </c:ser>
        <c:axId val="47675964"/>
        <c:axId val="26430493"/>
      </c:barChart>
      <c:catAx>
        <c:axId val="4767596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430493"/>
        <c:crosses val="autoZero"/>
        <c:auto val="1"/>
        <c:lblOffset val="100"/>
        <c:tickLblSkip val="1"/>
        <c:noMultiLvlLbl val="0"/>
      </c:catAx>
      <c:valAx>
        <c:axId val="2643049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67596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275"/>
          <c:w val="0.91075"/>
          <c:h val="0.95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36'!$C$3:$C$12</c:f>
              <c:strCache/>
            </c:strRef>
          </c:cat>
          <c:val>
            <c:numRef>
              <c:f>'Day 36'!$D$3:$D$12</c:f>
              <c:numCache/>
            </c:numRef>
          </c:val>
        </c:ser>
        <c:axId val="36547846"/>
        <c:axId val="60495159"/>
      </c:barChart>
      <c:catAx>
        <c:axId val="3654784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495159"/>
        <c:crosses val="autoZero"/>
        <c:auto val="1"/>
        <c:lblOffset val="100"/>
        <c:tickLblSkip val="1"/>
        <c:noMultiLvlLbl val="0"/>
      </c:catAx>
      <c:valAx>
        <c:axId val="6049515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54784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
          <c:y val="0.023"/>
          <c:w val="0.916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37'!$C$3:$C$13</c:f>
              <c:strCache/>
            </c:strRef>
          </c:cat>
          <c:val>
            <c:numRef>
              <c:f>'Day 37'!$D$3:$D$13</c:f>
              <c:numCache/>
            </c:numRef>
          </c:val>
        </c:ser>
        <c:axId val="7585520"/>
        <c:axId val="1160817"/>
      </c:barChart>
      <c:catAx>
        <c:axId val="758552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1025" b="0" i="0" u="none" baseline="0">
                <a:solidFill>
                  <a:srgbClr val="000000"/>
                </a:solidFill>
                <a:latin typeface="Arial"/>
                <a:ea typeface="Arial"/>
                <a:cs typeface="Arial"/>
              </a:defRPr>
            </a:pPr>
          </a:p>
        </c:txPr>
        <c:crossAx val="1160817"/>
        <c:crosses val="autoZero"/>
        <c:auto val="1"/>
        <c:lblOffset val="100"/>
        <c:tickLblSkip val="1"/>
        <c:noMultiLvlLbl val="0"/>
      </c:catAx>
      <c:valAx>
        <c:axId val="1160817"/>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 Students</a:t>
                </a:r>
              </a:p>
            </c:rich>
          </c:tx>
          <c:layout>
            <c:manualLayout>
              <c:xMode val="factor"/>
              <c:yMode val="factor"/>
              <c:x val="-0.002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58552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023"/>
          <c:w val="0.909"/>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38'!$C$3:$C$12</c:f>
              <c:strCache/>
            </c:strRef>
          </c:cat>
          <c:val>
            <c:numRef>
              <c:f>'Day 38'!$D$3:$D$12</c:f>
              <c:numCache/>
            </c:numRef>
          </c:val>
        </c:ser>
        <c:axId val="10447354"/>
        <c:axId val="26917323"/>
      </c:barChart>
      <c:catAx>
        <c:axId val="104473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25" b="0" i="0" u="none" baseline="0">
                <a:solidFill>
                  <a:srgbClr val="000000"/>
                </a:solidFill>
                <a:latin typeface="Arial"/>
                <a:ea typeface="Arial"/>
                <a:cs typeface="Arial"/>
              </a:defRPr>
            </a:pPr>
          </a:p>
        </c:txPr>
        <c:crossAx val="26917323"/>
        <c:crosses val="autoZero"/>
        <c:auto val="1"/>
        <c:lblOffset val="100"/>
        <c:tickLblSkip val="1"/>
        <c:noMultiLvlLbl val="0"/>
      </c:catAx>
      <c:valAx>
        <c:axId val="26917323"/>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 Students</a:t>
                </a:r>
              </a:p>
            </c:rich>
          </c:tx>
          <c:layout>
            <c:manualLayout>
              <c:xMode val="factor"/>
              <c:yMode val="factor"/>
              <c:x val="-0.00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44735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023"/>
          <c:w val="0.909"/>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39'!$C$3:$C$12</c:f>
              <c:strCache/>
            </c:strRef>
          </c:cat>
          <c:val>
            <c:numRef>
              <c:f>'Day 39'!$D$3:$D$12</c:f>
              <c:numCache/>
            </c:numRef>
          </c:val>
        </c:ser>
        <c:axId val="40929316"/>
        <c:axId val="32819525"/>
      </c:barChart>
      <c:catAx>
        <c:axId val="4092931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25" b="0" i="0" u="none" baseline="0">
                <a:solidFill>
                  <a:srgbClr val="000000"/>
                </a:solidFill>
                <a:latin typeface="Arial"/>
                <a:ea typeface="Arial"/>
                <a:cs typeface="Arial"/>
              </a:defRPr>
            </a:pPr>
          </a:p>
        </c:txPr>
        <c:crossAx val="32819525"/>
        <c:crosses val="autoZero"/>
        <c:auto val="1"/>
        <c:lblOffset val="100"/>
        <c:tickLblSkip val="1"/>
        <c:noMultiLvlLbl val="0"/>
      </c:catAx>
      <c:valAx>
        <c:axId val="32819525"/>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 Students</a:t>
                </a:r>
              </a:p>
            </c:rich>
          </c:tx>
          <c:layout>
            <c:manualLayout>
              <c:xMode val="factor"/>
              <c:yMode val="factor"/>
              <c:x val="-0.00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92931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What is the starting letter of your first name?</a:t>
            </a:r>
          </a:p>
        </c:rich>
      </c:tx>
      <c:layout>
        <c:manualLayout>
          <c:xMode val="factor"/>
          <c:yMode val="factor"/>
          <c:x val="0.008"/>
          <c:y val="0"/>
        </c:manualLayout>
      </c:layout>
      <c:spPr>
        <a:noFill/>
        <a:ln>
          <a:noFill/>
        </a:ln>
      </c:spPr>
    </c:title>
    <c:plotArea>
      <c:layout>
        <c:manualLayout>
          <c:xMode val="edge"/>
          <c:yMode val="edge"/>
          <c:x val="0.06925"/>
          <c:y val="0.12925"/>
          <c:w val="0.911"/>
          <c:h val="0.79"/>
        </c:manualLayout>
      </c:layout>
      <c:barChart>
        <c:barDir val="col"/>
        <c:grouping val="clustered"/>
        <c:varyColors val="0"/>
        <c:ser>
          <c:idx val="0"/>
          <c:order val="0"/>
          <c:spPr>
            <a:gradFill rotWithShape="1">
              <a:gsLst>
                <a:gs pos="0">
                  <a:srgbClr val="FFFF00"/>
                </a:gs>
                <a:gs pos="100000">
                  <a:srgbClr val="CCFFCC"/>
                </a:gs>
              </a:gsLst>
              <a:lin ang="27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4'!$C$3:$C$28</c:f>
              <c:strCache/>
            </c:strRef>
          </c:cat>
          <c:val>
            <c:numRef>
              <c:f>'Day 4'!$D$3:$D$28</c:f>
              <c:numCache/>
            </c:numRef>
          </c:val>
        </c:ser>
        <c:axId val="23101894"/>
        <c:axId val="6590455"/>
      </c:barChart>
      <c:catAx>
        <c:axId val="23101894"/>
        <c:scaling>
          <c:orientation val="minMax"/>
        </c:scaling>
        <c:axPos val="b"/>
        <c:title>
          <c:tx>
            <c:rich>
              <a:bodyPr vert="horz" rot="0" anchor="ctr"/>
              <a:lstStyle/>
              <a:p>
                <a:pPr algn="ctr">
                  <a:defRPr/>
                </a:pPr>
                <a:r>
                  <a:rPr lang="en-US" cap="none" sz="1050" b="1" i="0" u="none" baseline="0">
                    <a:solidFill>
                      <a:srgbClr val="000000"/>
                    </a:solidFill>
                    <a:latin typeface="Arial"/>
                    <a:ea typeface="Arial"/>
                    <a:cs typeface="Arial"/>
                  </a:rPr>
                  <a:t>Letter</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90455"/>
        <c:crosses val="autoZero"/>
        <c:auto val="1"/>
        <c:lblOffset val="100"/>
        <c:tickLblSkip val="1"/>
        <c:noMultiLvlLbl val="0"/>
      </c:catAx>
      <c:valAx>
        <c:axId val="6590455"/>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 of Students</a:t>
                </a:r>
              </a:p>
            </c:rich>
          </c:tx>
          <c:layout>
            <c:manualLayout>
              <c:xMode val="factor"/>
              <c:yMode val="factor"/>
              <c:x val="-0.002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10189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02275"/>
          <c:w val="0.909"/>
          <c:h val="0.95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40'!$C$3:$C$12</c:f>
              <c:strCache/>
            </c:strRef>
          </c:cat>
          <c:val>
            <c:numRef>
              <c:f>'Day 40'!$D$3:$D$12</c:f>
              <c:numCache/>
            </c:numRef>
          </c:val>
        </c:ser>
        <c:axId val="26940270"/>
        <c:axId val="41135839"/>
      </c:barChart>
      <c:catAx>
        <c:axId val="2694027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25" b="0" i="0" u="none" baseline="0">
                <a:solidFill>
                  <a:srgbClr val="000000"/>
                </a:solidFill>
                <a:latin typeface="Arial"/>
                <a:ea typeface="Arial"/>
                <a:cs typeface="Arial"/>
              </a:defRPr>
            </a:pPr>
          </a:p>
        </c:txPr>
        <c:crossAx val="41135839"/>
        <c:crosses val="autoZero"/>
        <c:auto val="1"/>
        <c:lblOffset val="100"/>
        <c:tickLblSkip val="1"/>
        <c:noMultiLvlLbl val="0"/>
      </c:catAx>
      <c:valAx>
        <c:axId val="41135839"/>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 Students</a:t>
                </a:r>
              </a:p>
            </c:rich>
          </c:tx>
          <c:layout>
            <c:manualLayout>
              <c:xMode val="factor"/>
              <c:yMode val="factor"/>
              <c:x val="-0.00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94027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41'!$C$3:$C$12</c:f>
              <c:strCache/>
            </c:strRef>
          </c:cat>
          <c:val>
            <c:numRef>
              <c:f>'Day 41'!$D$3:$D$12</c:f>
              <c:numCache/>
            </c:numRef>
          </c:val>
        </c:ser>
        <c:axId val="34678232"/>
        <c:axId val="43668633"/>
      </c:barChart>
      <c:catAx>
        <c:axId val="3467823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668633"/>
        <c:crosses val="autoZero"/>
        <c:auto val="1"/>
        <c:lblOffset val="100"/>
        <c:tickLblSkip val="1"/>
        <c:noMultiLvlLbl val="0"/>
      </c:catAx>
      <c:valAx>
        <c:axId val="4366863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67823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75"/>
          <c:y val="0.02275"/>
          <c:w val="0.91875"/>
          <c:h val="0.95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42'!$C$3:$C$12</c:f>
              <c:strCache/>
            </c:strRef>
          </c:cat>
          <c:val>
            <c:numRef>
              <c:f>'Day 42'!$D$3:$D$12</c:f>
              <c:numCache/>
            </c:numRef>
          </c:val>
        </c:ser>
        <c:axId val="57473378"/>
        <c:axId val="47498355"/>
      </c:barChart>
      <c:catAx>
        <c:axId val="5747337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1175" b="0" i="0" u="none" baseline="0">
                <a:solidFill>
                  <a:srgbClr val="000000"/>
                </a:solidFill>
                <a:latin typeface="Arial"/>
                <a:ea typeface="Arial"/>
                <a:cs typeface="Arial"/>
              </a:defRPr>
            </a:pPr>
          </a:p>
        </c:txPr>
        <c:crossAx val="47498355"/>
        <c:crosses val="autoZero"/>
        <c:auto val="1"/>
        <c:lblOffset val="100"/>
        <c:tickLblSkip val="1"/>
        <c:noMultiLvlLbl val="0"/>
      </c:catAx>
      <c:valAx>
        <c:axId val="47498355"/>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 Students</a:t>
                </a:r>
              </a:p>
            </c:rich>
          </c:tx>
          <c:layout>
            <c:manualLayout>
              <c:xMode val="factor"/>
              <c:yMode val="factor"/>
              <c:x val="-0.00325"/>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47337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25"/>
          <c:w val="0.9107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43'!$C$3:$C$6</c:f>
              <c:strCache/>
            </c:strRef>
          </c:cat>
          <c:val>
            <c:numRef>
              <c:f>'Day 43'!$D$3:$D$6</c:f>
              <c:numCache/>
            </c:numRef>
          </c:val>
        </c:ser>
        <c:axId val="24832012"/>
        <c:axId val="22161517"/>
      </c:barChart>
      <c:catAx>
        <c:axId val="2483201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161517"/>
        <c:crosses val="autoZero"/>
        <c:auto val="1"/>
        <c:lblOffset val="100"/>
        <c:tickLblSkip val="1"/>
        <c:noMultiLvlLbl val="0"/>
      </c:catAx>
      <c:valAx>
        <c:axId val="2216151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83201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44'!$C$3:$C$12</c:f>
              <c:strCache/>
            </c:strRef>
          </c:cat>
          <c:val>
            <c:numRef>
              <c:f>'Day 44'!$D$3:$D$12</c:f>
              <c:numCache/>
            </c:numRef>
          </c:val>
        </c:ser>
        <c:axId val="65235926"/>
        <c:axId val="50252423"/>
      </c:barChart>
      <c:catAx>
        <c:axId val="6523592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252423"/>
        <c:crosses val="autoZero"/>
        <c:auto val="1"/>
        <c:lblOffset val="100"/>
        <c:tickLblSkip val="1"/>
        <c:noMultiLvlLbl val="0"/>
      </c:catAx>
      <c:valAx>
        <c:axId val="5025242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23592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023"/>
          <c:w val="0.909"/>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45'!$C$3:$C$12</c:f>
              <c:strCache/>
            </c:strRef>
          </c:cat>
          <c:val>
            <c:numRef>
              <c:f>'Day 45'!$D$3:$D$12</c:f>
              <c:numCache/>
            </c:numRef>
          </c:val>
        </c:ser>
        <c:axId val="49618624"/>
        <c:axId val="43914433"/>
      </c:barChart>
      <c:catAx>
        <c:axId val="4961862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25" b="0" i="0" u="none" baseline="0">
                <a:solidFill>
                  <a:srgbClr val="000000"/>
                </a:solidFill>
                <a:latin typeface="Arial"/>
                <a:ea typeface="Arial"/>
                <a:cs typeface="Arial"/>
              </a:defRPr>
            </a:pPr>
          </a:p>
        </c:txPr>
        <c:crossAx val="43914433"/>
        <c:crosses val="autoZero"/>
        <c:auto val="1"/>
        <c:lblOffset val="100"/>
        <c:tickLblSkip val="1"/>
        <c:noMultiLvlLbl val="0"/>
      </c:catAx>
      <c:valAx>
        <c:axId val="43914433"/>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 Students</a:t>
                </a:r>
              </a:p>
            </c:rich>
          </c:tx>
          <c:layout>
            <c:manualLayout>
              <c:xMode val="factor"/>
              <c:yMode val="factor"/>
              <c:x val="-0.00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61862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46'!$C$3:$C$6</c:f>
              <c:strCache/>
            </c:strRef>
          </c:cat>
          <c:val>
            <c:numRef>
              <c:f>'Day 46'!$D$3:$D$6</c:f>
              <c:numCache/>
            </c:numRef>
          </c:val>
        </c:ser>
        <c:axId val="59685578"/>
        <c:axId val="299291"/>
      </c:barChart>
      <c:catAx>
        <c:axId val="5968557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9291"/>
        <c:crosses val="autoZero"/>
        <c:auto val="1"/>
        <c:lblOffset val="100"/>
        <c:tickLblSkip val="1"/>
        <c:noMultiLvlLbl val="0"/>
      </c:catAx>
      <c:valAx>
        <c:axId val="29929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68557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47'!$C$3:$C$6</c:f>
              <c:strCache/>
            </c:strRef>
          </c:cat>
          <c:val>
            <c:numRef>
              <c:f>'Day 47'!$D$3:$D$6</c:f>
              <c:numCache/>
            </c:numRef>
          </c:val>
        </c:ser>
        <c:axId val="2693620"/>
        <c:axId val="24242581"/>
      </c:barChart>
      <c:catAx>
        <c:axId val="269362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242581"/>
        <c:crosses val="autoZero"/>
        <c:auto val="1"/>
        <c:lblOffset val="100"/>
        <c:tickLblSkip val="1"/>
        <c:noMultiLvlLbl val="0"/>
      </c:catAx>
      <c:valAx>
        <c:axId val="2424258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9362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48'!$C$3:$C$8</c:f>
              <c:strCache/>
            </c:strRef>
          </c:cat>
          <c:val>
            <c:numRef>
              <c:f>'Day 48'!$D$3:$D$8</c:f>
              <c:numCache/>
            </c:numRef>
          </c:val>
        </c:ser>
        <c:axId val="16856638"/>
        <c:axId val="17492015"/>
      </c:barChart>
      <c:catAx>
        <c:axId val="1685663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17492015"/>
        <c:crosses val="autoZero"/>
        <c:auto val="1"/>
        <c:lblOffset val="100"/>
        <c:tickLblSkip val="1"/>
        <c:noMultiLvlLbl val="0"/>
      </c:catAx>
      <c:valAx>
        <c:axId val="1749201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85663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49'!$C$3:$C$6</c:f>
              <c:strCache/>
            </c:strRef>
          </c:cat>
          <c:val>
            <c:numRef>
              <c:f>'Day 49'!$D$3:$D$6</c:f>
              <c:numCache/>
            </c:numRef>
          </c:val>
        </c:ser>
        <c:axId val="23210408"/>
        <c:axId val="7567081"/>
      </c:barChart>
      <c:catAx>
        <c:axId val="2321040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567081"/>
        <c:crosses val="autoZero"/>
        <c:auto val="1"/>
        <c:lblOffset val="100"/>
        <c:tickLblSkip val="1"/>
        <c:noMultiLvlLbl val="0"/>
      </c:catAx>
      <c:valAx>
        <c:axId val="756708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21040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What is the starting letter of your last name?</a:t>
            </a:r>
          </a:p>
        </c:rich>
      </c:tx>
      <c:layout>
        <c:manualLayout>
          <c:xMode val="factor"/>
          <c:yMode val="factor"/>
          <c:x val="0.0045"/>
          <c:y val="0"/>
        </c:manualLayout>
      </c:layout>
      <c:spPr>
        <a:noFill/>
        <a:ln>
          <a:noFill/>
        </a:ln>
      </c:spPr>
    </c:title>
    <c:plotArea>
      <c:layout>
        <c:manualLayout>
          <c:xMode val="edge"/>
          <c:yMode val="edge"/>
          <c:x val="0.07475"/>
          <c:y val="0.12675"/>
          <c:w val="0.90275"/>
          <c:h val="0.79725"/>
        </c:manualLayout>
      </c:layout>
      <c:barChart>
        <c:barDir val="col"/>
        <c:grouping val="clustered"/>
        <c:varyColors val="0"/>
        <c:ser>
          <c:idx val="0"/>
          <c:order val="0"/>
          <c:spPr>
            <a:gradFill rotWithShape="1">
              <a:gsLst>
                <a:gs pos="0">
                  <a:srgbClr val="FFFF00"/>
                </a:gs>
                <a:gs pos="100000">
                  <a:srgbClr val="CCFFCC"/>
                </a:gs>
              </a:gsLst>
              <a:lin ang="27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5'!$C$3:$C$28</c:f>
              <c:strCache/>
            </c:strRef>
          </c:cat>
          <c:val>
            <c:numRef>
              <c:f>'Day 5'!$D$3:$D$28</c:f>
              <c:numCache/>
            </c:numRef>
          </c:val>
        </c:ser>
        <c:axId val="59314096"/>
        <c:axId val="64064817"/>
      </c:barChart>
      <c:catAx>
        <c:axId val="59314096"/>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Letter</a:t>
                </a:r>
              </a:p>
            </c:rich>
          </c:tx>
          <c:layout>
            <c:manualLayout>
              <c:xMode val="factor"/>
              <c:yMode val="factor"/>
              <c:x val="0"/>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064817"/>
        <c:crosses val="autoZero"/>
        <c:auto val="1"/>
        <c:lblOffset val="100"/>
        <c:tickLblSkip val="1"/>
        <c:noMultiLvlLbl val="0"/>
      </c:catAx>
      <c:valAx>
        <c:axId val="64064817"/>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 of Students</a:t>
                </a:r>
              </a:p>
            </c:rich>
          </c:tx>
          <c:layout>
            <c:manualLayout>
              <c:xMode val="factor"/>
              <c:yMode val="factor"/>
              <c:x val="-0.00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31409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25"/>
          <c:y val="0.023"/>
          <c:w val="0.911"/>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50'!$C$3:$C$5</c:f>
              <c:strCache/>
            </c:strRef>
          </c:cat>
          <c:val>
            <c:numRef>
              <c:f>'Day 50'!$D$3:$D$5</c:f>
              <c:numCache/>
            </c:numRef>
          </c:val>
        </c:ser>
        <c:axId val="994866"/>
        <c:axId val="8953795"/>
      </c:barChart>
      <c:catAx>
        <c:axId val="99486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953795"/>
        <c:crosses val="autoZero"/>
        <c:auto val="1"/>
        <c:lblOffset val="100"/>
        <c:tickLblSkip val="1"/>
        <c:noMultiLvlLbl val="0"/>
      </c:catAx>
      <c:valAx>
        <c:axId val="895379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9486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25"/>
          <c:w val="0.9107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51'!$C$3:$C$11</c:f>
              <c:strCache/>
            </c:strRef>
          </c:cat>
          <c:val>
            <c:numRef>
              <c:f>'Day 51'!$D$3:$D$11</c:f>
              <c:numCache/>
            </c:numRef>
          </c:val>
        </c:ser>
        <c:axId val="13475292"/>
        <c:axId val="54168765"/>
      </c:barChart>
      <c:catAx>
        <c:axId val="1347529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54168765"/>
        <c:crosses val="autoZero"/>
        <c:auto val="1"/>
        <c:lblOffset val="100"/>
        <c:tickLblSkip val="1"/>
        <c:noMultiLvlLbl val="0"/>
      </c:catAx>
      <c:valAx>
        <c:axId val="5416876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47529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52'!$C$3:$C$11</c:f>
              <c:strCache/>
            </c:strRef>
          </c:cat>
          <c:val>
            <c:numRef>
              <c:f>'Day 52'!$D$3:$D$11</c:f>
              <c:numCache/>
            </c:numRef>
          </c:val>
        </c:ser>
        <c:axId val="17756838"/>
        <c:axId val="25593815"/>
      </c:barChart>
      <c:catAx>
        <c:axId val="1775683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25593815"/>
        <c:crosses val="autoZero"/>
        <c:auto val="1"/>
        <c:lblOffset val="100"/>
        <c:tickLblSkip val="1"/>
        <c:noMultiLvlLbl val="0"/>
      </c:catAx>
      <c:valAx>
        <c:axId val="2559381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75683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02275"/>
          <c:w val="0.90875"/>
          <c:h val="0.95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53'!$C$3:$C$4</c:f>
              <c:strCache/>
            </c:strRef>
          </c:cat>
          <c:val>
            <c:numRef>
              <c:f>'Day 53'!$D$3:$D$4</c:f>
              <c:numCache/>
            </c:numRef>
          </c:val>
        </c:ser>
        <c:axId val="29017744"/>
        <c:axId val="59833105"/>
      </c:barChart>
      <c:catAx>
        <c:axId val="2901774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833105"/>
        <c:crosses val="autoZero"/>
        <c:auto val="1"/>
        <c:lblOffset val="100"/>
        <c:tickLblSkip val="1"/>
        <c:noMultiLvlLbl val="0"/>
      </c:catAx>
      <c:valAx>
        <c:axId val="59833105"/>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 Students</a:t>
                </a:r>
              </a:p>
            </c:rich>
          </c:tx>
          <c:layout>
            <c:manualLayout>
              <c:xMode val="factor"/>
              <c:yMode val="factor"/>
              <c:x val="-0.003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01774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54'!$C$3:$C$4</c:f>
              <c:strCache/>
            </c:strRef>
          </c:cat>
          <c:val>
            <c:numRef>
              <c:f>'Day 54'!$D$3:$D$4</c:f>
              <c:numCache/>
            </c:numRef>
          </c:val>
        </c:ser>
        <c:axId val="1627034"/>
        <c:axId val="14643307"/>
      </c:barChart>
      <c:catAx>
        <c:axId val="162703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643307"/>
        <c:crosses val="autoZero"/>
        <c:auto val="1"/>
        <c:lblOffset val="100"/>
        <c:tickLblSkip val="1"/>
        <c:noMultiLvlLbl val="0"/>
      </c:catAx>
      <c:valAx>
        <c:axId val="1464330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2703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55'!$C$3:$C$4</c:f>
              <c:strCache/>
            </c:strRef>
          </c:cat>
          <c:val>
            <c:numRef>
              <c:f>'Day 55'!$D$3:$D$4</c:f>
              <c:numCache/>
            </c:numRef>
          </c:val>
        </c:ser>
        <c:axId val="64680900"/>
        <c:axId val="45257189"/>
      </c:barChart>
      <c:catAx>
        <c:axId val="6468090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257189"/>
        <c:crosses val="autoZero"/>
        <c:auto val="1"/>
        <c:lblOffset val="100"/>
        <c:tickLblSkip val="1"/>
        <c:noMultiLvlLbl val="0"/>
      </c:catAx>
      <c:valAx>
        <c:axId val="4525718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68090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25"/>
          <c:y val="0.023"/>
          <c:w val="0.911"/>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56'!$C$3:$C$12</c:f>
              <c:strCache/>
            </c:strRef>
          </c:cat>
          <c:val>
            <c:numRef>
              <c:f>'Day 56'!$D$3:$D$12</c:f>
              <c:numCache/>
            </c:numRef>
          </c:val>
        </c:ser>
        <c:axId val="4661518"/>
        <c:axId val="41953663"/>
      </c:barChart>
      <c:catAx>
        <c:axId val="466151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953663"/>
        <c:crosses val="autoZero"/>
        <c:auto val="1"/>
        <c:lblOffset val="100"/>
        <c:tickLblSkip val="1"/>
        <c:noMultiLvlLbl val="0"/>
      </c:catAx>
      <c:valAx>
        <c:axId val="4195366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6151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25"/>
          <c:w val="0.91075"/>
          <c:h val="0.953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57'!$C$3:$C$12</c:f>
              <c:strCache/>
            </c:strRef>
          </c:cat>
          <c:val>
            <c:numRef>
              <c:f>'Day 57'!$D$3:$D$12</c:f>
              <c:numCache/>
            </c:numRef>
          </c:val>
        </c:ser>
        <c:axId val="42038648"/>
        <c:axId val="42803513"/>
      </c:barChart>
      <c:catAx>
        <c:axId val="4203864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803513"/>
        <c:crosses val="autoZero"/>
        <c:auto val="1"/>
        <c:lblOffset val="100"/>
        <c:tickLblSkip val="1"/>
        <c:noMultiLvlLbl val="0"/>
      </c:catAx>
      <c:valAx>
        <c:axId val="4280351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03864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58'!$C$3:$C$12</c:f>
              <c:strCache/>
            </c:strRef>
          </c:cat>
          <c:val>
            <c:numRef>
              <c:f>'Day 58'!$D$3:$D$12</c:f>
              <c:numCache/>
            </c:numRef>
          </c:val>
        </c:ser>
        <c:axId val="49687298"/>
        <c:axId val="44532499"/>
      </c:barChart>
      <c:catAx>
        <c:axId val="4968729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532499"/>
        <c:crosses val="autoZero"/>
        <c:auto val="1"/>
        <c:lblOffset val="100"/>
        <c:tickLblSkip val="1"/>
        <c:noMultiLvlLbl val="0"/>
      </c:catAx>
      <c:valAx>
        <c:axId val="4453249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68729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59'!$C$3:$C$12</c:f>
              <c:strCache/>
            </c:strRef>
          </c:cat>
          <c:val>
            <c:numRef>
              <c:f>'Day 59'!$D$3:$D$12</c:f>
              <c:numCache/>
            </c:numRef>
          </c:val>
        </c:ser>
        <c:axId val="65248172"/>
        <c:axId val="50362637"/>
      </c:barChart>
      <c:catAx>
        <c:axId val="6524817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362637"/>
        <c:crosses val="autoZero"/>
        <c:auto val="1"/>
        <c:lblOffset val="100"/>
        <c:tickLblSkip val="1"/>
        <c:noMultiLvlLbl val="0"/>
      </c:catAx>
      <c:valAx>
        <c:axId val="5036263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24817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In what month is your birthday?</a:t>
            </a:r>
          </a:p>
        </c:rich>
      </c:tx>
      <c:layout>
        <c:manualLayout>
          <c:xMode val="factor"/>
          <c:yMode val="factor"/>
          <c:x val="-0.007"/>
          <c:y val="0"/>
        </c:manualLayout>
      </c:layout>
      <c:spPr>
        <a:noFill/>
        <a:ln>
          <a:noFill/>
        </a:ln>
      </c:spPr>
    </c:title>
    <c:plotArea>
      <c:layout>
        <c:manualLayout>
          <c:xMode val="edge"/>
          <c:yMode val="edge"/>
          <c:x val="0.07025"/>
          <c:y val="0.13625"/>
          <c:w val="0.91225"/>
          <c:h val="0.77125"/>
        </c:manualLayout>
      </c:layout>
      <c:barChart>
        <c:barDir val="col"/>
        <c:grouping val="clustered"/>
        <c:varyColors val="0"/>
        <c:ser>
          <c:idx val="0"/>
          <c:order val="0"/>
          <c:spPr>
            <a:gradFill rotWithShape="1">
              <a:gsLst>
                <a:gs pos="0">
                  <a:srgbClr val="FFFF00"/>
                </a:gs>
                <a:gs pos="50000">
                  <a:srgbClr val="CCFFCC"/>
                </a:gs>
                <a:gs pos="100000">
                  <a:srgbClr val="FF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6'!$C$3:$C$14</c:f>
              <c:strCache/>
            </c:strRef>
          </c:cat>
          <c:val>
            <c:numRef>
              <c:f>'Day 6'!$D$3:$D$14</c:f>
              <c:numCache/>
            </c:numRef>
          </c:val>
        </c:ser>
        <c:axId val="39712442"/>
        <c:axId val="21867659"/>
      </c:barChart>
      <c:catAx>
        <c:axId val="39712442"/>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Month</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1175" b="0" i="0" u="none" baseline="0">
                <a:solidFill>
                  <a:srgbClr val="000000"/>
                </a:solidFill>
                <a:latin typeface="Arial"/>
                <a:ea typeface="Arial"/>
                <a:cs typeface="Arial"/>
              </a:defRPr>
            </a:pPr>
          </a:p>
        </c:txPr>
        <c:crossAx val="21867659"/>
        <c:crosses val="autoZero"/>
        <c:auto val="1"/>
        <c:lblOffset val="100"/>
        <c:tickLblSkip val="1"/>
        <c:noMultiLvlLbl val="0"/>
      </c:catAx>
      <c:valAx>
        <c:axId val="21867659"/>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 of Students</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71244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25"/>
          <c:y val="0.02275"/>
          <c:w val="0.911"/>
          <c:h val="0.95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60'!$C$3:$C$12</c:f>
              <c:strCache/>
            </c:strRef>
          </c:cat>
          <c:val>
            <c:numRef>
              <c:f>'Day 60'!$D$3:$D$12</c:f>
              <c:numCache/>
            </c:numRef>
          </c:val>
        </c:ser>
        <c:axId val="50610550"/>
        <c:axId val="52841767"/>
      </c:barChart>
      <c:catAx>
        <c:axId val="5061055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841767"/>
        <c:crosses val="autoZero"/>
        <c:auto val="1"/>
        <c:lblOffset val="100"/>
        <c:tickLblSkip val="1"/>
        <c:noMultiLvlLbl val="0"/>
      </c:catAx>
      <c:valAx>
        <c:axId val="5284176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61055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61'!$C$4:$C$12</c:f>
              <c:strCache/>
            </c:strRef>
          </c:cat>
          <c:val>
            <c:numRef>
              <c:f>'Day 61'!$D$4:$D$12</c:f>
              <c:numCache/>
            </c:numRef>
          </c:val>
        </c:ser>
        <c:axId val="5813856"/>
        <c:axId val="52324705"/>
      </c:barChart>
      <c:catAx>
        <c:axId val="581385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324705"/>
        <c:crosses val="autoZero"/>
        <c:auto val="1"/>
        <c:lblOffset val="100"/>
        <c:tickLblSkip val="1"/>
        <c:noMultiLvlLbl val="0"/>
      </c:catAx>
      <c:valAx>
        <c:axId val="5232470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1385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62'!$C$3:$C$9</c:f>
              <c:strCache/>
            </c:strRef>
          </c:cat>
          <c:val>
            <c:numRef>
              <c:f>'Day 62'!$D$3:$D$9</c:f>
              <c:numCache/>
            </c:numRef>
          </c:val>
        </c:ser>
        <c:axId val="1160298"/>
        <c:axId val="10442683"/>
      </c:barChart>
      <c:catAx>
        <c:axId val="116029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442683"/>
        <c:crosses val="autoZero"/>
        <c:auto val="1"/>
        <c:lblOffset val="100"/>
        <c:tickLblSkip val="1"/>
        <c:noMultiLvlLbl val="0"/>
      </c:catAx>
      <c:valAx>
        <c:axId val="1044268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6029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63'!$C$3:$C$9</c:f>
              <c:strCache/>
            </c:strRef>
          </c:cat>
          <c:val>
            <c:numRef>
              <c:f>'Day 63'!$D$3:$D$9</c:f>
              <c:numCache/>
            </c:numRef>
          </c:val>
        </c:ser>
        <c:axId val="26875284"/>
        <c:axId val="40550965"/>
      </c:barChart>
      <c:catAx>
        <c:axId val="2687528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550965"/>
        <c:crosses val="autoZero"/>
        <c:auto val="1"/>
        <c:lblOffset val="100"/>
        <c:tickLblSkip val="1"/>
        <c:noMultiLvlLbl val="0"/>
      </c:catAx>
      <c:valAx>
        <c:axId val="4055096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87528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
          <c:y val="0.023"/>
          <c:w val="0.9167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64'!$C$3:$C$9</c:f>
              <c:strCache/>
            </c:strRef>
          </c:cat>
          <c:val>
            <c:numRef>
              <c:f>'Day 64'!$D$3:$D$9</c:f>
              <c:numCache/>
            </c:numRef>
          </c:val>
        </c:ser>
        <c:axId val="29414366"/>
        <c:axId val="63402703"/>
      </c:barChart>
      <c:catAx>
        <c:axId val="2941436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402703"/>
        <c:crosses val="autoZero"/>
        <c:auto val="1"/>
        <c:lblOffset val="100"/>
        <c:tickLblSkip val="1"/>
        <c:noMultiLvlLbl val="0"/>
      </c:catAx>
      <c:valAx>
        <c:axId val="63402703"/>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 Students</a:t>
                </a:r>
              </a:p>
            </c:rich>
          </c:tx>
          <c:layout>
            <c:manualLayout>
              <c:xMode val="factor"/>
              <c:yMode val="factor"/>
              <c:x val="-0.002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41436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25"/>
          <c:w val="0.9107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65'!$C$3:$C$12</c:f>
              <c:strCache/>
            </c:strRef>
          </c:cat>
          <c:val>
            <c:numRef>
              <c:f>'Day 65'!$D$3:$D$12</c:f>
              <c:numCache/>
            </c:numRef>
          </c:val>
        </c:ser>
        <c:axId val="33753416"/>
        <c:axId val="35345289"/>
      </c:barChart>
      <c:catAx>
        <c:axId val="3375341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35345289"/>
        <c:crosses val="autoZero"/>
        <c:auto val="1"/>
        <c:lblOffset val="100"/>
        <c:tickLblSkip val="1"/>
        <c:noMultiLvlLbl val="0"/>
      </c:catAx>
      <c:valAx>
        <c:axId val="3534528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75341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23"/>
          <c:w val="0.910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66'!$C$3:$C$9</c:f>
              <c:strCache/>
            </c:strRef>
          </c:cat>
          <c:val>
            <c:numRef>
              <c:f>'Day 66'!$D$3:$D$9</c:f>
              <c:numCache/>
            </c:numRef>
          </c:val>
        </c:ser>
        <c:axId val="49672146"/>
        <c:axId val="44396131"/>
      </c:barChart>
      <c:catAx>
        <c:axId val="4967214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44396131"/>
        <c:crosses val="autoZero"/>
        <c:auto val="1"/>
        <c:lblOffset val="100"/>
        <c:tickLblSkip val="1"/>
        <c:noMultiLvlLbl val="0"/>
      </c:catAx>
      <c:valAx>
        <c:axId val="4439613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67214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
          <c:w val="0.910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67'!$C$3:$C$7</c:f>
              <c:strCache/>
            </c:strRef>
          </c:cat>
          <c:val>
            <c:numRef>
              <c:f>'Day 67'!$D$3:$D$7</c:f>
              <c:numCache/>
            </c:numRef>
          </c:val>
        </c:ser>
        <c:axId val="64020860"/>
        <c:axId val="39316829"/>
      </c:barChart>
      <c:catAx>
        <c:axId val="6402086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316829"/>
        <c:crosses val="autoZero"/>
        <c:auto val="1"/>
        <c:lblOffset val="100"/>
        <c:tickLblSkip val="1"/>
        <c:noMultiLvlLbl val="0"/>
      </c:catAx>
      <c:valAx>
        <c:axId val="3931682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02086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23"/>
          <c:w val="0.917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68'!$C$3:$C$9</c:f>
              <c:strCache/>
            </c:strRef>
          </c:cat>
          <c:val>
            <c:numRef>
              <c:f>'Day 68'!$D$3:$D$9</c:f>
              <c:numCache/>
            </c:numRef>
          </c:val>
        </c:ser>
        <c:axId val="18307142"/>
        <c:axId val="30546551"/>
      </c:barChart>
      <c:catAx>
        <c:axId val="1830714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1025" b="0" i="0" u="none" baseline="0">
                <a:solidFill>
                  <a:srgbClr val="000000"/>
                </a:solidFill>
                <a:latin typeface="Arial"/>
                <a:ea typeface="Arial"/>
                <a:cs typeface="Arial"/>
              </a:defRPr>
            </a:pPr>
          </a:p>
        </c:txPr>
        <c:crossAx val="30546551"/>
        <c:crosses val="autoZero"/>
        <c:auto val="1"/>
        <c:lblOffset val="100"/>
        <c:tickLblSkip val="1"/>
        <c:noMultiLvlLbl val="0"/>
      </c:catAx>
      <c:valAx>
        <c:axId val="30546551"/>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 Students</a:t>
                </a:r>
              </a:p>
            </c:rich>
          </c:tx>
          <c:layout>
            <c:manualLayout>
              <c:xMode val="factor"/>
              <c:yMode val="factor"/>
              <c:x val="-0.002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30714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2325"/>
          <c:w val="0.91075"/>
          <c:h val="0.953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69'!$C$3:$C$13</c:f>
              <c:strCache/>
            </c:strRef>
          </c:cat>
          <c:val>
            <c:numRef>
              <c:f>'Day 69'!$D$3:$D$13</c:f>
              <c:numCache/>
            </c:numRef>
          </c:val>
        </c:ser>
        <c:axId val="6483504"/>
        <c:axId val="58351537"/>
      </c:barChart>
      <c:catAx>
        <c:axId val="648350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58351537"/>
        <c:crosses val="autoZero"/>
        <c:auto val="1"/>
        <c:lblOffset val="100"/>
        <c:tickLblSkip val="1"/>
        <c:noMultiLvlLbl val="0"/>
      </c:catAx>
      <c:valAx>
        <c:axId val="5835153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8350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What is the date of your birthday?</a:t>
            </a:r>
          </a:p>
        </c:rich>
      </c:tx>
      <c:layout>
        <c:manualLayout>
          <c:xMode val="factor"/>
          <c:yMode val="factor"/>
          <c:x val="-0.00975"/>
          <c:y val="0"/>
        </c:manualLayout>
      </c:layout>
      <c:spPr>
        <a:noFill/>
        <a:ln>
          <a:noFill/>
        </a:ln>
      </c:spPr>
    </c:title>
    <c:plotArea>
      <c:layout>
        <c:manualLayout>
          <c:xMode val="edge"/>
          <c:yMode val="edge"/>
          <c:x val="0.05225"/>
          <c:y val="0.15775"/>
          <c:w val="0.934"/>
          <c:h val="0.724"/>
        </c:manualLayout>
      </c:layout>
      <c:barChart>
        <c:barDir val="col"/>
        <c:grouping val="clustered"/>
        <c:varyColors val="0"/>
        <c:ser>
          <c:idx val="0"/>
          <c:order val="0"/>
          <c:spPr>
            <a:gradFill rotWithShape="1">
              <a:gsLst>
                <a:gs pos="0">
                  <a:srgbClr val="FFFF00"/>
                </a:gs>
                <a:gs pos="50000">
                  <a:srgbClr val="CCFFCC"/>
                </a:gs>
                <a:gs pos="100000">
                  <a:srgbClr val="FF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7'!$C$3:$C$33</c:f>
              <c:strCache/>
            </c:strRef>
          </c:cat>
          <c:val>
            <c:numRef>
              <c:f>'Day 7'!$D$3:$D$33</c:f>
              <c:numCache/>
            </c:numRef>
          </c:val>
        </c:ser>
        <c:axId val="62591204"/>
        <c:axId val="26449925"/>
      </c:barChart>
      <c:catAx>
        <c:axId val="62591204"/>
        <c:scaling>
          <c:orientation val="minMax"/>
        </c:scaling>
        <c:axPos val="b"/>
        <c:title>
          <c:tx>
            <c:rich>
              <a:bodyPr vert="horz" rot="0" anchor="ctr"/>
              <a:lstStyle/>
              <a:p>
                <a:pPr algn="ctr">
                  <a:defRPr/>
                </a:pPr>
                <a:r>
                  <a:rPr lang="en-US" cap="none" sz="1725" b="1" i="0" u="none" baseline="0">
                    <a:solidFill>
                      <a:srgbClr val="000000"/>
                    </a:solidFill>
                    <a:latin typeface="Arial"/>
                    <a:ea typeface="Arial"/>
                    <a:cs typeface="Arial"/>
                  </a:rPr>
                  <a:t>Date</a:t>
                </a:r>
              </a:p>
            </c:rich>
          </c:tx>
          <c:layout>
            <c:manualLayout>
              <c:xMode val="factor"/>
              <c:yMode val="factor"/>
              <c:x val="0"/>
              <c:y val="-0.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6449925"/>
        <c:crosses val="autoZero"/>
        <c:auto val="1"/>
        <c:lblOffset val="100"/>
        <c:tickLblSkip val="1"/>
        <c:noMultiLvlLbl val="0"/>
      </c:catAx>
      <c:valAx>
        <c:axId val="26449925"/>
        <c:scaling>
          <c:orientation val="minMax"/>
        </c:scaling>
        <c:axPos val="l"/>
        <c:title>
          <c:tx>
            <c:rich>
              <a:bodyPr vert="horz" rot="-5400000" anchor="ctr"/>
              <a:lstStyle/>
              <a:p>
                <a:pPr algn="ctr">
                  <a:defRPr/>
                </a:pPr>
                <a:r>
                  <a:rPr lang="en-US" cap="none" sz="1725" b="1" i="0" u="none" baseline="0">
                    <a:solidFill>
                      <a:srgbClr val="000000"/>
                    </a:solidFill>
                    <a:latin typeface="Arial"/>
                    <a:ea typeface="Arial"/>
                    <a:cs typeface="Arial"/>
                  </a:rPr>
                  <a:t># of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59120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23"/>
          <c:w val="0.9112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70'!$C$3:$C$4</c:f>
              <c:strCache/>
            </c:strRef>
          </c:cat>
          <c:val>
            <c:numRef>
              <c:f>'Day 70'!$D$3:$D$4</c:f>
              <c:numCache/>
            </c:numRef>
          </c:val>
        </c:ser>
        <c:axId val="55401786"/>
        <c:axId val="28854027"/>
      </c:barChart>
      <c:catAx>
        <c:axId val="554017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854027"/>
        <c:crosses val="autoZero"/>
        <c:auto val="1"/>
        <c:lblOffset val="100"/>
        <c:tickLblSkip val="1"/>
        <c:noMultiLvlLbl val="0"/>
      </c:catAx>
      <c:valAx>
        <c:axId val="2885402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40178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02275"/>
          <c:w val="0.909"/>
          <c:h val="0.95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71'!$C$3:$C$4</c:f>
              <c:strCache/>
            </c:strRef>
          </c:cat>
          <c:val>
            <c:numRef>
              <c:f>'Day 71'!$D$3:$D$4</c:f>
              <c:numCache/>
            </c:numRef>
          </c:val>
        </c:ser>
        <c:axId val="58359652"/>
        <c:axId val="55474821"/>
      </c:barChart>
      <c:catAx>
        <c:axId val="5835965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474821"/>
        <c:crosses val="autoZero"/>
        <c:auto val="1"/>
        <c:lblOffset val="100"/>
        <c:tickLblSkip val="1"/>
        <c:noMultiLvlLbl val="0"/>
      </c:catAx>
      <c:valAx>
        <c:axId val="55474821"/>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 Students</a:t>
                </a:r>
              </a:p>
            </c:rich>
          </c:tx>
          <c:layout>
            <c:manualLayout>
              <c:xMode val="factor"/>
              <c:yMode val="factor"/>
              <c:x val="-0.00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35965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2325"/>
          <c:w val="0.9107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72'!$C$3:$C$4</c:f>
              <c:strCache/>
            </c:strRef>
          </c:cat>
          <c:val>
            <c:numRef>
              <c:f>'Day 72'!$D$3:$D$4</c:f>
              <c:numCache/>
            </c:numRef>
          </c:val>
        </c:ser>
        <c:axId val="29511342"/>
        <c:axId val="64275487"/>
      </c:barChart>
      <c:catAx>
        <c:axId val="2951134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275487"/>
        <c:crosses val="autoZero"/>
        <c:auto val="1"/>
        <c:lblOffset val="100"/>
        <c:tickLblSkip val="1"/>
        <c:noMultiLvlLbl val="0"/>
      </c:catAx>
      <c:valAx>
        <c:axId val="6427548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51134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023"/>
          <c:w val="0.911"/>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73'!$C$3:$C$4</c:f>
              <c:strCache/>
            </c:strRef>
          </c:cat>
          <c:val>
            <c:numRef>
              <c:f>'Day 73'!$D$3:$D$4</c:f>
              <c:numCache/>
            </c:numRef>
          </c:val>
        </c:ser>
        <c:axId val="41608472"/>
        <c:axId val="38931929"/>
      </c:barChart>
      <c:catAx>
        <c:axId val="4160847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931929"/>
        <c:crosses val="autoZero"/>
        <c:auto val="1"/>
        <c:lblOffset val="100"/>
        <c:tickLblSkip val="1"/>
        <c:noMultiLvlLbl val="0"/>
      </c:catAx>
      <c:valAx>
        <c:axId val="38931929"/>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 Students</a:t>
                </a:r>
              </a:p>
            </c:rich>
          </c:tx>
          <c:layout>
            <c:manualLayout>
              <c:xMode val="factor"/>
              <c:yMode val="factor"/>
              <c:x val="-0.00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60847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23"/>
          <c:w val="0.8952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74'!$C$3:$C$4</c:f>
              <c:strCache/>
            </c:strRef>
          </c:cat>
          <c:val>
            <c:numRef>
              <c:f>'Day 74'!$D$3:$D$4</c:f>
              <c:numCache/>
            </c:numRef>
          </c:val>
        </c:ser>
        <c:axId val="14843042"/>
        <c:axId val="66478515"/>
      </c:barChart>
      <c:catAx>
        <c:axId val="1484304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478515"/>
        <c:crosses val="autoZero"/>
        <c:auto val="1"/>
        <c:lblOffset val="100"/>
        <c:tickLblSkip val="1"/>
        <c:noMultiLvlLbl val="0"/>
      </c:catAx>
      <c:valAx>
        <c:axId val="6647851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84304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25"/>
          <c:y val="0.023"/>
          <c:w val="0.9"/>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75'!$C$3:$C$4</c:f>
              <c:strCache/>
            </c:strRef>
          </c:cat>
          <c:val>
            <c:numRef>
              <c:f>'Day 75'!$D$3:$D$4</c:f>
              <c:numCache/>
            </c:numRef>
          </c:val>
        </c:ser>
        <c:axId val="61435724"/>
        <c:axId val="16050605"/>
      </c:barChart>
      <c:catAx>
        <c:axId val="6143572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050605"/>
        <c:crosses val="autoZero"/>
        <c:auto val="1"/>
        <c:lblOffset val="100"/>
        <c:tickLblSkip val="1"/>
        <c:noMultiLvlLbl val="0"/>
      </c:catAx>
      <c:valAx>
        <c:axId val="1605060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43572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
          <c:y val="0.04575"/>
          <c:w val="0.9"/>
          <c:h val="0.9542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76'!$C$4:$C$8</c:f>
              <c:strCache/>
            </c:strRef>
          </c:cat>
          <c:val>
            <c:numRef>
              <c:f>'Day 76'!$D$4:$D$8</c:f>
              <c:numCache/>
            </c:numRef>
          </c:val>
        </c:ser>
        <c:axId val="10237718"/>
        <c:axId val="25030599"/>
      </c:barChart>
      <c:catAx>
        <c:axId val="1023771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030599"/>
        <c:crosses val="autoZero"/>
        <c:auto val="1"/>
        <c:lblOffset val="100"/>
        <c:tickLblSkip val="1"/>
        <c:noMultiLvlLbl val="0"/>
      </c:catAx>
      <c:valAx>
        <c:axId val="2503059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23771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75"/>
          <c:y val="0.023"/>
          <c:w val="0.896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77'!$C$4:$C$8</c:f>
              <c:strCache/>
            </c:strRef>
          </c:cat>
          <c:val>
            <c:numRef>
              <c:f>'Day 77'!$D$4:$D$8</c:f>
              <c:numCache/>
            </c:numRef>
          </c:val>
        </c:ser>
        <c:axId val="23948800"/>
        <c:axId val="14212609"/>
      </c:barChart>
      <c:catAx>
        <c:axId val="2394880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212609"/>
        <c:crosses val="autoZero"/>
        <c:auto val="1"/>
        <c:lblOffset val="100"/>
        <c:tickLblSkip val="1"/>
        <c:noMultiLvlLbl val="0"/>
      </c:catAx>
      <c:valAx>
        <c:axId val="1421260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94880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
          <c:w val="0.900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78'!$C$7:$C$12</c:f>
              <c:strCache/>
            </c:strRef>
          </c:cat>
          <c:val>
            <c:numRef>
              <c:f>'Day 78'!$D$7:$D$12</c:f>
              <c:numCache/>
            </c:numRef>
          </c:val>
        </c:ser>
        <c:axId val="60804618"/>
        <c:axId val="10370651"/>
      </c:barChart>
      <c:catAx>
        <c:axId val="6080461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370651"/>
        <c:crosses val="autoZero"/>
        <c:auto val="1"/>
        <c:lblOffset val="100"/>
        <c:tickLblSkip val="1"/>
        <c:noMultiLvlLbl val="0"/>
      </c:catAx>
      <c:valAx>
        <c:axId val="1037065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80461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25"/>
          <c:y val="0.02325"/>
          <c:w val="0.9"/>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79'!$C$3:$C$28</c:f>
              <c:strCache/>
            </c:strRef>
          </c:cat>
          <c:val>
            <c:numRef>
              <c:f>'Day 79'!$D$3:$D$28</c:f>
              <c:numCache/>
            </c:numRef>
          </c:val>
        </c:ser>
        <c:axId val="26226996"/>
        <c:axId val="34716373"/>
      </c:barChart>
      <c:catAx>
        <c:axId val="2622699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716373"/>
        <c:crosses val="autoZero"/>
        <c:auto val="1"/>
        <c:lblOffset val="100"/>
        <c:tickLblSkip val="1"/>
        <c:noMultiLvlLbl val="0"/>
      </c:catAx>
      <c:valAx>
        <c:axId val="3471637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22699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In what season is your birthday?</a:t>
            </a:r>
          </a:p>
        </c:rich>
      </c:tx>
      <c:layout>
        <c:manualLayout>
          <c:xMode val="factor"/>
          <c:yMode val="factor"/>
          <c:x val="-0.00875"/>
          <c:y val="0"/>
        </c:manualLayout>
      </c:layout>
      <c:spPr>
        <a:noFill/>
        <a:ln>
          <a:noFill/>
        </a:ln>
      </c:spPr>
    </c:title>
    <c:plotArea>
      <c:layout>
        <c:manualLayout>
          <c:xMode val="edge"/>
          <c:yMode val="edge"/>
          <c:x val="0.0705"/>
          <c:y val="0.13625"/>
          <c:w val="0.91175"/>
          <c:h val="0.77125"/>
        </c:manualLayout>
      </c:layout>
      <c:barChart>
        <c:barDir val="col"/>
        <c:grouping val="clustered"/>
        <c:varyColors val="0"/>
        <c:ser>
          <c:idx val="0"/>
          <c:order val="0"/>
          <c:spPr>
            <a:gradFill rotWithShape="1">
              <a:gsLst>
                <a:gs pos="0">
                  <a:srgbClr val="FFFF00"/>
                </a:gs>
                <a:gs pos="100000">
                  <a:srgbClr val="CCFFCC"/>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8'!$C$3:$C$6</c:f>
              <c:strCache/>
            </c:strRef>
          </c:cat>
          <c:val>
            <c:numRef>
              <c:f>'Day 8'!$D$3:$D$6</c:f>
              <c:numCache/>
            </c:numRef>
          </c:val>
        </c:ser>
        <c:axId val="36722734"/>
        <c:axId val="62069151"/>
      </c:barChart>
      <c:catAx>
        <c:axId val="36722734"/>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Season</a:t>
                </a:r>
              </a:p>
            </c:rich>
          </c:tx>
          <c:layout>
            <c:manualLayout>
              <c:xMode val="factor"/>
              <c:yMode val="factor"/>
              <c:x val="0"/>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069151"/>
        <c:crosses val="autoZero"/>
        <c:auto val="1"/>
        <c:lblOffset val="100"/>
        <c:tickLblSkip val="1"/>
        <c:noMultiLvlLbl val="0"/>
      </c:catAx>
      <c:valAx>
        <c:axId val="62069151"/>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 of Students</a:t>
                </a:r>
              </a:p>
            </c:rich>
          </c:tx>
          <c:layout>
            <c:manualLayout>
              <c:xMode val="factor"/>
              <c:yMode val="factor"/>
              <c:x val="-0.003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72273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5"/>
          <c:y val="0.023"/>
          <c:w val="0.8997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80'!$C$3:$C$28</c:f>
              <c:strCache/>
            </c:strRef>
          </c:cat>
          <c:val>
            <c:numRef>
              <c:f>'Day 80'!$D$3:$D$28</c:f>
              <c:numCache/>
            </c:numRef>
          </c:val>
        </c:ser>
        <c:axId val="44011902"/>
        <c:axId val="60562799"/>
      </c:barChart>
      <c:catAx>
        <c:axId val="4401190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562799"/>
        <c:crosses val="autoZero"/>
        <c:auto val="1"/>
        <c:lblOffset val="100"/>
        <c:tickLblSkip val="1"/>
        <c:noMultiLvlLbl val="0"/>
      </c:catAx>
      <c:valAx>
        <c:axId val="6056279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01190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5"/>
          <c:y val="0.02325"/>
          <c:w val="0.896"/>
          <c:h val="0.953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81'!$C$3:$C$28</c:f>
              <c:strCache/>
            </c:strRef>
          </c:cat>
          <c:val>
            <c:numRef>
              <c:f>'Day 81'!$D$3:$D$28</c:f>
              <c:numCache/>
            </c:numRef>
          </c:val>
        </c:ser>
        <c:axId val="8194280"/>
        <c:axId val="6639657"/>
      </c:barChart>
      <c:catAx>
        <c:axId val="819428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39657"/>
        <c:crosses val="autoZero"/>
        <c:auto val="1"/>
        <c:lblOffset val="100"/>
        <c:tickLblSkip val="1"/>
        <c:noMultiLvlLbl val="0"/>
      </c:catAx>
      <c:valAx>
        <c:axId val="663965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19428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5"/>
          <c:y val="0.023"/>
          <c:w val="0.8932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82'!$C$3:$C$4</c:f>
              <c:strCache/>
            </c:strRef>
          </c:cat>
          <c:val>
            <c:numRef>
              <c:f>'Day 82'!$D$3:$D$4</c:f>
              <c:numCache/>
            </c:numRef>
          </c:val>
        </c:ser>
        <c:axId val="59756914"/>
        <c:axId val="941315"/>
      </c:barChart>
      <c:catAx>
        <c:axId val="5975691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41315"/>
        <c:crosses val="autoZero"/>
        <c:auto val="1"/>
        <c:lblOffset val="100"/>
        <c:tickLblSkip val="1"/>
        <c:noMultiLvlLbl val="0"/>
      </c:catAx>
      <c:valAx>
        <c:axId val="94131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75691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25"/>
          <c:y val="0.023"/>
          <c:w val="0.9"/>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83'!$C$4:$C$7</c:f>
              <c:strCache/>
            </c:strRef>
          </c:cat>
          <c:val>
            <c:numRef>
              <c:f>'Day 83'!$D$4:$D$7</c:f>
              <c:numCache/>
            </c:numRef>
          </c:val>
        </c:ser>
        <c:axId val="8471836"/>
        <c:axId val="9137661"/>
      </c:barChart>
      <c:catAx>
        <c:axId val="847183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137661"/>
        <c:crosses val="autoZero"/>
        <c:auto val="1"/>
        <c:lblOffset val="100"/>
        <c:tickLblSkip val="1"/>
        <c:noMultiLvlLbl val="0"/>
      </c:catAx>
      <c:valAx>
        <c:axId val="913766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47183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25"/>
          <c:w val="0.900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84'!$C$4:$C$7</c:f>
              <c:strCache/>
            </c:strRef>
          </c:cat>
          <c:val>
            <c:numRef>
              <c:f>'Day 84'!$D$4:$D$7</c:f>
              <c:numCache/>
            </c:numRef>
          </c:val>
        </c:ser>
        <c:axId val="15130086"/>
        <c:axId val="1953047"/>
      </c:barChart>
      <c:catAx>
        <c:axId val="151300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53047"/>
        <c:crosses val="autoZero"/>
        <c:auto val="1"/>
        <c:lblOffset val="100"/>
        <c:tickLblSkip val="1"/>
        <c:noMultiLvlLbl val="0"/>
      </c:catAx>
      <c:valAx>
        <c:axId val="195304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13008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25"/>
          <c:w val="0.900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85'!$C$3:$C$7</c:f>
              <c:strCache/>
            </c:strRef>
          </c:cat>
          <c:val>
            <c:numRef>
              <c:f>'Day 85'!$D$3:$D$7</c:f>
              <c:numCache/>
            </c:numRef>
          </c:val>
        </c:ser>
        <c:axId val="17577424"/>
        <c:axId val="23979089"/>
      </c:barChart>
      <c:catAx>
        <c:axId val="1757742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979089"/>
        <c:crosses val="autoZero"/>
        <c:auto val="1"/>
        <c:lblOffset val="100"/>
        <c:tickLblSkip val="1"/>
        <c:noMultiLvlLbl val="0"/>
      </c:catAx>
      <c:valAx>
        <c:axId val="2397908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57742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023"/>
          <c:w val="0.89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86'!$C$3:$C$4</c:f>
              <c:strCache/>
            </c:strRef>
          </c:cat>
          <c:val>
            <c:numRef>
              <c:f>'Day 86'!$D$3:$D$4</c:f>
              <c:numCache/>
            </c:numRef>
          </c:val>
        </c:ser>
        <c:axId val="14485210"/>
        <c:axId val="63258027"/>
      </c:barChart>
      <c:catAx>
        <c:axId val="1448521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258027"/>
        <c:crosses val="autoZero"/>
        <c:auto val="1"/>
        <c:lblOffset val="100"/>
        <c:tickLblSkip val="1"/>
        <c:noMultiLvlLbl val="0"/>
      </c:catAx>
      <c:valAx>
        <c:axId val="6325802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48521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023"/>
          <c:w val="0.89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87'!$C$3:$C$4</c:f>
              <c:strCache/>
            </c:strRef>
          </c:cat>
          <c:val>
            <c:numRef>
              <c:f>'Day 87'!$D$3:$D$4</c:f>
              <c:numCache/>
            </c:numRef>
          </c:val>
        </c:ser>
        <c:axId val="32451332"/>
        <c:axId val="23626533"/>
      </c:barChart>
      <c:catAx>
        <c:axId val="3245133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626533"/>
        <c:crosses val="autoZero"/>
        <c:auto val="1"/>
        <c:lblOffset val="100"/>
        <c:tickLblSkip val="1"/>
        <c:noMultiLvlLbl val="0"/>
      </c:catAx>
      <c:valAx>
        <c:axId val="2362653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45133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
          <c:w val="0.900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88'!$C$3:$C$4</c:f>
              <c:strCache/>
            </c:strRef>
          </c:cat>
          <c:val>
            <c:numRef>
              <c:f>'Day 88'!$D$3:$D$4</c:f>
              <c:numCache/>
            </c:numRef>
          </c:val>
        </c:ser>
        <c:axId val="11312206"/>
        <c:axId val="34700991"/>
      </c:barChart>
      <c:catAx>
        <c:axId val="1131220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700991"/>
        <c:crosses val="autoZero"/>
        <c:auto val="1"/>
        <c:lblOffset val="100"/>
        <c:tickLblSkip val="1"/>
        <c:noMultiLvlLbl val="0"/>
      </c:catAx>
      <c:valAx>
        <c:axId val="3470099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31220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
          <c:w val="0.900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89'!$C$3:$C$4</c:f>
              <c:strCache/>
            </c:strRef>
          </c:cat>
          <c:val>
            <c:numRef>
              <c:f>'Day 89'!$D$3:$D$4</c:f>
              <c:numCache/>
            </c:numRef>
          </c:val>
        </c:ser>
        <c:axId val="43873464"/>
        <c:axId val="59316857"/>
      </c:barChart>
      <c:catAx>
        <c:axId val="4387346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316857"/>
        <c:crosses val="autoZero"/>
        <c:auto val="1"/>
        <c:lblOffset val="100"/>
        <c:tickLblSkip val="1"/>
        <c:noMultiLvlLbl val="0"/>
      </c:catAx>
      <c:valAx>
        <c:axId val="5931685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87346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Is the date of your birthday even or odd?</a:t>
            </a:r>
          </a:p>
        </c:rich>
      </c:tx>
      <c:layout>
        <c:manualLayout>
          <c:xMode val="factor"/>
          <c:yMode val="factor"/>
          <c:x val="0.004"/>
          <c:y val="0"/>
        </c:manualLayout>
      </c:layout>
      <c:spPr>
        <a:noFill/>
        <a:ln>
          <a:noFill/>
        </a:ln>
      </c:spPr>
    </c:title>
    <c:plotArea>
      <c:layout>
        <c:manualLayout>
          <c:xMode val="edge"/>
          <c:yMode val="edge"/>
          <c:x val="0.06925"/>
          <c:y val="0.124"/>
          <c:w val="0.911"/>
          <c:h val="0.854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9'!$C$3:$C$4</c:f>
              <c:strCache/>
            </c:strRef>
          </c:cat>
          <c:val>
            <c:numRef>
              <c:f>'Day 9'!$D$3:$D$4</c:f>
              <c:numCache/>
            </c:numRef>
          </c:val>
        </c:ser>
        <c:axId val="21751448"/>
        <c:axId val="61545305"/>
      </c:barChart>
      <c:catAx>
        <c:axId val="2175144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545305"/>
        <c:crosses val="autoZero"/>
        <c:auto val="1"/>
        <c:lblOffset val="100"/>
        <c:tickLblSkip val="1"/>
        <c:noMultiLvlLbl val="0"/>
      </c:catAx>
      <c:valAx>
        <c:axId val="61545305"/>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 Students</a:t>
                </a:r>
              </a:p>
            </c:rich>
          </c:tx>
          <c:layout>
            <c:manualLayout>
              <c:xMode val="factor"/>
              <c:yMode val="factor"/>
              <c:x val="-0.002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75144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23"/>
          <c:w val="0.8952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90'!$C$3:$C$4</c:f>
              <c:strCache/>
            </c:strRef>
          </c:cat>
          <c:val>
            <c:numRef>
              <c:f>'Day 90'!$D$3:$D$4</c:f>
              <c:numCache/>
            </c:numRef>
          </c:val>
        </c:ser>
        <c:axId val="64089666"/>
        <c:axId val="39936083"/>
      </c:barChart>
      <c:catAx>
        <c:axId val="6408966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936083"/>
        <c:crosses val="autoZero"/>
        <c:auto val="1"/>
        <c:lblOffset val="100"/>
        <c:tickLblSkip val="1"/>
        <c:noMultiLvlLbl val="0"/>
      </c:catAx>
      <c:valAx>
        <c:axId val="3993608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08966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25"/>
          <c:y val="0.023"/>
          <c:w val="0.9"/>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91'!$C$3:$C$4</c:f>
              <c:strCache/>
            </c:strRef>
          </c:cat>
          <c:val>
            <c:numRef>
              <c:f>'Day 91'!$D$3:$D$4</c:f>
              <c:numCache/>
            </c:numRef>
          </c:val>
        </c:ser>
        <c:axId val="23880428"/>
        <c:axId val="13597261"/>
      </c:barChart>
      <c:catAx>
        <c:axId val="2388042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597261"/>
        <c:crosses val="autoZero"/>
        <c:auto val="1"/>
        <c:lblOffset val="100"/>
        <c:tickLblSkip val="1"/>
        <c:noMultiLvlLbl val="0"/>
      </c:catAx>
      <c:valAx>
        <c:axId val="1359726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88042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23"/>
          <c:w val="0.8952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92'!$C$3:$C$4</c:f>
              <c:strCache/>
            </c:strRef>
          </c:cat>
          <c:val>
            <c:numRef>
              <c:f>'Day 92'!$D$3:$D$4</c:f>
              <c:numCache/>
            </c:numRef>
          </c:val>
        </c:ser>
        <c:axId val="55266486"/>
        <c:axId val="27636327"/>
      </c:barChart>
      <c:catAx>
        <c:axId val="552664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636327"/>
        <c:crosses val="autoZero"/>
        <c:auto val="1"/>
        <c:lblOffset val="100"/>
        <c:tickLblSkip val="1"/>
        <c:noMultiLvlLbl val="0"/>
      </c:catAx>
      <c:valAx>
        <c:axId val="2763632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26648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
          <c:w val="0.900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93'!$C$3:$C$7</c:f>
              <c:strCache/>
            </c:strRef>
          </c:cat>
          <c:val>
            <c:numRef>
              <c:f>'Day 93'!$D$3:$D$7</c:f>
              <c:numCache/>
            </c:numRef>
          </c:val>
        </c:ser>
        <c:axId val="47400352"/>
        <c:axId val="23949985"/>
      </c:barChart>
      <c:catAx>
        <c:axId val="4740035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949985"/>
        <c:crosses val="autoZero"/>
        <c:auto val="1"/>
        <c:lblOffset val="100"/>
        <c:tickLblSkip val="1"/>
        <c:noMultiLvlLbl val="0"/>
      </c:catAx>
      <c:valAx>
        <c:axId val="2394998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40035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
          <c:w val="0.900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94'!$C$3:$C$7</c:f>
              <c:strCache/>
            </c:strRef>
          </c:cat>
          <c:val>
            <c:numRef>
              <c:f>'Day 94'!$D$3:$D$7</c:f>
              <c:numCache/>
            </c:numRef>
          </c:val>
        </c:ser>
        <c:axId val="14223274"/>
        <c:axId val="60900603"/>
      </c:barChart>
      <c:catAx>
        <c:axId val="1422327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900603"/>
        <c:crosses val="autoZero"/>
        <c:auto val="1"/>
        <c:lblOffset val="100"/>
        <c:tickLblSkip val="1"/>
        <c:noMultiLvlLbl val="0"/>
      </c:catAx>
      <c:valAx>
        <c:axId val="6090060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22327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
          <c:w val="0.900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95'!$C$3:$C$10</c:f>
              <c:strCache/>
            </c:strRef>
          </c:cat>
          <c:val>
            <c:numRef>
              <c:f>'Day 95'!$D$3:$D$10</c:f>
              <c:numCache/>
            </c:numRef>
          </c:val>
        </c:ser>
        <c:axId val="11234516"/>
        <c:axId val="34001781"/>
      </c:barChart>
      <c:catAx>
        <c:axId val="1123451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34001781"/>
        <c:crosses val="autoZero"/>
        <c:auto val="1"/>
        <c:lblOffset val="100"/>
        <c:tickLblSkip val="1"/>
        <c:noMultiLvlLbl val="0"/>
      </c:catAx>
      <c:valAx>
        <c:axId val="3400178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23451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23"/>
          <c:w val="0.896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96'!$C$3:$C$6</c:f>
              <c:strCache/>
            </c:strRef>
          </c:cat>
          <c:val>
            <c:numRef>
              <c:f>'Day 96'!$D$3:$D$6</c:f>
              <c:numCache/>
            </c:numRef>
          </c:val>
        </c:ser>
        <c:axId val="37580574"/>
        <c:axId val="2680847"/>
      </c:barChart>
      <c:catAx>
        <c:axId val="3758057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80847"/>
        <c:crosses val="autoZero"/>
        <c:auto val="1"/>
        <c:lblOffset val="100"/>
        <c:tickLblSkip val="1"/>
        <c:noMultiLvlLbl val="0"/>
      </c:catAx>
      <c:valAx>
        <c:axId val="268084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58057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
          <c:w val="0.9005"/>
          <c:h val="0.954"/>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97'!$C$3:$C$7</c:f>
              <c:strCache/>
            </c:strRef>
          </c:cat>
          <c:val>
            <c:numRef>
              <c:f>'Day 97'!$D$3:$D$7</c:f>
              <c:numCache/>
            </c:numRef>
          </c:val>
        </c:ser>
        <c:axId val="24127624"/>
        <c:axId val="15822025"/>
      </c:barChart>
      <c:catAx>
        <c:axId val="2412762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822025"/>
        <c:crosses val="autoZero"/>
        <c:auto val="1"/>
        <c:lblOffset val="100"/>
        <c:tickLblSkip val="1"/>
        <c:noMultiLvlLbl val="0"/>
      </c:catAx>
      <c:valAx>
        <c:axId val="1582202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12762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5"/>
          <c:y val="0.023"/>
          <c:w val="0.898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98'!$C$3:$C$9</c:f>
              <c:strCache/>
            </c:strRef>
          </c:cat>
          <c:val>
            <c:numRef>
              <c:f>'Day 98'!$D$3:$D$9</c:f>
              <c:numCache/>
            </c:numRef>
          </c:val>
        </c:ser>
        <c:axId val="8180498"/>
        <c:axId val="6515619"/>
      </c:barChart>
      <c:catAx>
        <c:axId val="818049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6515619"/>
        <c:crosses val="autoZero"/>
        <c:auto val="1"/>
        <c:lblOffset val="100"/>
        <c:tickLblSkip val="1"/>
        <c:noMultiLvlLbl val="0"/>
      </c:catAx>
      <c:valAx>
        <c:axId val="651561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18049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325"/>
          <c:w val="0.9005"/>
          <c:h val="0.95375"/>
        </c:manualLayout>
      </c:layout>
      <c:barChart>
        <c:barDir val="col"/>
        <c:grouping val="clustered"/>
        <c:varyColors val="0"/>
        <c:ser>
          <c:idx val="0"/>
          <c:order val="0"/>
          <c:spPr>
            <a:gradFill rotWithShape="1">
              <a:gsLst>
                <a:gs pos="0">
                  <a:srgbClr val="FFFF00"/>
                </a:gs>
                <a:gs pos="100000">
                  <a:srgbClr val="CC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'Day 99'!$C$3:$C$5</c:f>
              <c:strCache/>
            </c:strRef>
          </c:cat>
          <c:val>
            <c:numRef>
              <c:f>'Day 99'!$D$3:$D$5</c:f>
              <c:numCache/>
            </c:numRef>
          </c:val>
        </c:ser>
        <c:axId val="58640572"/>
        <c:axId val="58003101"/>
      </c:barChart>
      <c:catAx>
        <c:axId val="5864057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003101"/>
        <c:crosses val="autoZero"/>
        <c:auto val="1"/>
        <c:lblOffset val="100"/>
        <c:tickLblSkip val="1"/>
        <c:noMultiLvlLbl val="0"/>
      </c:catAx>
      <c:valAx>
        <c:axId val="5800310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 Students</a:t>
                </a:r>
              </a:p>
            </c:rich>
          </c:tx>
          <c:layout>
            <c:manualLayout>
              <c:xMode val="factor"/>
              <c:yMode val="factor"/>
              <c:x val="-0.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64057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hyperlink" Target="mailto:ccsteacher001@gmail.com?subject=Requestiing%20permission%20to%20use%20Graph%20of%20the%20Day"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00.xml.rels><?xml version="1.0" encoding="utf-8" standalone="yes"?><Relationships xmlns="http://schemas.openxmlformats.org/package/2006/relationships"><Relationship Id="rId1" Type="http://schemas.openxmlformats.org/officeDocument/2006/relationships/chart" Target="/xl/charts/chart99.xml" /></Relationships>
</file>

<file path=xl/drawings/_rels/drawing101.xml.rels><?xml version="1.0" encoding="utf-8" standalone="yes"?><Relationships xmlns="http://schemas.openxmlformats.org/package/2006/relationships"><Relationship Id="rId1" Type="http://schemas.openxmlformats.org/officeDocument/2006/relationships/chart" Target="/xl/charts/chart100.xml" /></Relationships>
</file>

<file path=xl/drawings/_rels/drawing102.xml.rels><?xml version="1.0" encoding="utf-8" standalone="yes"?><Relationships xmlns="http://schemas.openxmlformats.org/package/2006/relationships"><Relationship Id="rId1" Type="http://schemas.openxmlformats.org/officeDocument/2006/relationships/chart" Target="/xl/charts/chart101.xml" /></Relationships>
</file>

<file path=xl/drawings/_rels/drawing103.xml.rels><?xml version="1.0" encoding="utf-8" standalone="yes"?><Relationships xmlns="http://schemas.openxmlformats.org/package/2006/relationships"><Relationship Id="rId1" Type="http://schemas.openxmlformats.org/officeDocument/2006/relationships/chart" Target="/xl/charts/chart102.xml" /></Relationships>
</file>

<file path=xl/drawings/_rels/drawing104.xml.rels><?xml version="1.0" encoding="utf-8" standalone="yes"?><Relationships xmlns="http://schemas.openxmlformats.org/package/2006/relationships"><Relationship Id="rId1" Type="http://schemas.openxmlformats.org/officeDocument/2006/relationships/chart" Target="/xl/charts/chart103.xml" /></Relationships>
</file>

<file path=xl/drawings/_rels/drawing105.xml.rels><?xml version="1.0" encoding="utf-8" standalone="yes"?><Relationships xmlns="http://schemas.openxmlformats.org/package/2006/relationships"><Relationship Id="rId1" Type="http://schemas.openxmlformats.org/officeDocument/2006/relationships/chart" Target="/xl/charts/chart104.xml" /></Relationships>
</file>

<file path=xl/drawings/_rels/drawing106.xml.rels><?xml version="1.0" encoding="utf-8" standalone="yes"?><Relationships xmlns="http://schemas.openxmlformats.org/package/2006/relationships"><Relationship Id="rId1" Type="http://schemas.openxmlformats.org/officeDocument/2006/relationships/chart" Target="/xl/charts/chart105.xml" /></Relationships>
</file>

<file path=xl/drawings/_rels/drawing107.xml.rels><?xml version="1.0" encoding="utf-8" standalone="yes"?><Relationships xmlns="http://schemas.openxmlformats.org/package/2006/relationships"><Relationship Id="rId1" Type="http://schemas.openxmlformats.org/officeDocument/2006/relationships/chart" Target="/xl/charts/chart106.xml" /></Relationships>
</file>

<file path=xl/drawings/_rels/drawing108.xml.rels><?xml version="1.0" encoding="utf-8" standalone="yes"?><Relationships xmlns="http://schemas.openxmlformats.org/package/2006/relationships"><Relationship Id="rId1" Type="http://schemas.openxmlformats.org/officeDocument/2006/relationships/chart" Target="/xl/charts/chart107.xml" /></Relationships>
</file>

<file path=xl/drawings/_rels/drawing109.xml.rels><?xml version="1.0" encoding="utf-8" standalone="yes"?><Relationships xmlns="http://schemas.openxmlformats.org/package/2006/relationships"><Relationship Id="rId1" Type="http://schemas.openxmlformats.org/officeDocument/2006/relationships/chart" Target="/xl/charts/chart10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0.xml.rels><?xml version="1.0" encoding="utf-8" standalone="yes"?><Relationships xmlns="http://schemas.openxmlformats.org/package/2006/relationships"><Relationship Id="rId1" Type="http://schemas.openxmlformats.org/officeDocument/2006/relationships/chart" Target="/xl/charts/chart109.xml" /></Relationships>
</file>

<file path=xl/drawings/_rels/drawing111.xml.rels><?xml version="1.0" encoding="utf-8" standalone="yes"?><Relationships xmlns="http://schemas.openxmlformats.org/package/2006/relationships"><Relationship Id="rId1" Type="http://schemas.openxmlformats.org/officeDocument/2006/relationships/chart" Target="/xl/charts/chart110.xml" /></Relationships>
</file>

<file path=xl/drawings/_rels/drawing112.xml.rels><?xml version="1.0" encoding="utf-8" standalone="yes"?><Relationships xmlns="http://schemas.openxmlformats.org/package/2006/relationships"><Relationship Id="rId1" Type="http://schemas.openxmlformats.org/officeDocument/2006/relationships/chart" Target="/xl/charts/chart111.xml" /></Relationships>
</file>

<file path=xl/drawings/_rels/drawing113.xml.rels><?xml version="1.0" encoding="utf-8" standalone="yes"?><Relationships xmlns="http://schemas.openxmlformats.org/package/2006/relationships"><Relationship Id="rId1" Type="http://schemas.openxmlformats.org/officeDocument/2006/relationships/chart" Target="/xl/charts/chart112.xml" /></Relationships>
</file>

<file path=xl/drawings/_rels/drawing114.xml.rels><?xml version="1.0" encoding="utf-8" standalone="yes"?><Relationships xmlns="http://schemas.openxmlformats.org/package/2006/relationships"><Relationship Id="rId1" Type="http://schemas.openxmlformats.org/officeDocument/2006/relationships/chart" Target="/xl/charts/chart113.xml" /></Relationships>
</file>

<file path=xl/drawings/_rels/drawing115.xml.rels><?xml version="1.0" encoding="utf-8" standalone="yes"?><Relationships xmlns="http://schemas.openxmlformats.org/package/2006/relationships"><Relationship Id="rId1" Type="http://schemas.openxmlformats.org/officeDocument/2006/relationships/chart" Target="/xl/charts/chart114.xml" /></Relationships>
</file>

<file path=xl/drawings/_rels/drawing116.xml.rels><?xml version="1.0" encoding="utf-8" standalone="yes"?><Relationships xmlns="http://schemas.openxmlformats.org/package/2006/relationships"><Relationship Id="rId1" Type="http://schemas.openxmlformats.org/officeDocument/2006/relationships/chart" Target="/xl/charts/chart115.xml" /></Relationships>
</file>

<file path=xl/drawings/_rels/drawing117.xml.rels><?xml version="1.0" encoding="utf-8" standalone="yes"?><Relationships xmlns="http://schemas.openxmlformats.org/package/2006/relationships"><Relationship Id="rId1" Type="http://schemas.openxmlformats.org/officeDocument/2006/relationships/chart" Target="/xl/charts/chart116.xml" /></Relationships>
</file>

<file path=xl/drawings/_rels/drawing118.xml.rels><?xml version="1.0" encoding="utf-8" standalone="yes"?><Relationships xmlns="http://schemas.openxmlformats.org/package/2006/relationships"><Relationship Id="rId1" Type="http://schemas.openxmlformats.org/officeDocument/2006/relationships/chart" Target="/xl/charts/chart117.xml" /></Relationships>
</file>

<file path=xl/drawings/_rels/drawing119.xml.rels><?xml version="1.0" encoding="utf-8" standalone="yes"?><Relationships xmlns="http://schemas.openxmlformats.org/package/2006/relationships"><Relationship Id="rId1" Type="http://schemas.openxmlformats.org/officeDocument/2006/relationships/chart" Target="/xl/charts/chart11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0.xml.rels><?xml version="1.0" encoding="utf-8" standalone="yes"?><Relationships xmlns="http://schemas.openxmlformats.org/package/2006/relationships"><Relationship Id="rId1" Type="http://schemas.openxmlformats.org/officeDocument/2006/relationships/chart" Target="/xl/charts/chart119.xml" /></Relationships>
</file>

<file path=xl/drawings/_rels/drawing121.xml.rels><?xml version="1.0" encoding="utf-8" standalone="yes"?><Relationships xmlns="http://schemas.openxmlformats.org/package/2006/relationships"><Relationship Id="rId1" Type="http://schemas.openxmlformats.org/officeDocument/2006/relationships/chart" Target="/xl/charts/chart120.xml" /></Relationships>
</file>

<file path=xl/drawings/_rels/drawing122.xml.rels><?xml version="1.0" encoding="utf-8" standalone="yes"?><Relationships xmlns="http://schemas.openxmlformats.org/package/2006/relationships"><Relationship Id="rId1" Type="http://schemas.openxmlformats.org/officeDocument/2006/relationships/chart" Target="/xl/charts/chart121.xml"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122.xml" /></Relationships>
</file>

<file path=xl/drawings/_rels/drawing124.xml.rels><?xml version="1.0" encoding="utf-8" standalone="yes"?><Relationships xmlns="http://schemas.openxmlformats.org/package/2006/relationships"><Relationship Id="rId1" Type="http://schemas.openxmlformats.org/officeDocument/2006/relationships/chart" Target="/xl/charts/chart123.xml" /></Relationships>
</file>

<file path=xl/drawings/_rels/drawing125.xml.rels><?xml version="1.0" encoding="utf-8" standalone="yes"?><Relationships xmlns="http://schemas.openxmlformats.org/package/2006/relationships"><Relationship Id="rId1" Type="http://schemas.openxmlformats.org/officeDocument/2006/relationships/chart" Target="/xl/charts/chart124.xml" /></Relationships>
</file>

<file path=xl/drawings/_rels/drawing126.xml.rels><?xml version="1.0" encoding="utf-8" standalone="yes"?><Relationships xmlns="http://schemas.openxmlformats.org/package/2006/relationships"><Relationship Id="rId1" Type="http://schemas.openxmlformats.org/officeDocument/2006/relationships/chart" Target="/xl/charts/chart125.xml" /></Relationships>
</file>

<file path=xl/drawings/_rels/drawing127.xml.rels><?xml version="1.0" encoding="utf-8" standalone="yes"?><Relationships xmlns="http://schemas.openxmlformats.org/package/2006/relationships"><Relationship Id="rId1" Type="http://schemas.openxmlformats.org/officeDocument/2006/relationships/chart" Target="/xl/charts/chart126.xml" /></Relationships>
</file>

<file path=xl/drawings/_rels/drawing128.xml.rels><?xml version="1.0" encoding="utf-8" standalone="yes"?><Relationships xmlns="http://schemas.openxmlformats.org/package/2006/relationships"><Relationship Id="rId1" Type="http://schemas.openxmlformats.org/officeDocument/2006/relationships/chart" Target="/xl/charts/chart127.xml" /></Relationships>
</file>

<file path=xl/drawings/_rels/drawing129.xml.rels><?xml version="1.0" encoding="utf-8" standalone="yes"?><Relationships xmlns="http://schemas.openxmlformats.org/package/2006/relationships"><Relationship Id="rId1" Type="http://schemas.openxmlformats.org/officeDocument/2006/relationships/chart" Target="/xl/charts/chart12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0.xml.rels><?xml version="1.0" encoding="utf-8" standalone="yes"?><Relationships xmlns="http://schemas.openxmlformats.org/package/2006/relationships"><Relationship Id="rId1" Type="http://schemas.openxmlformats.org/officeDocument/2006/relationships/chart" Target="/xl/charts/chart129.xml" /></Relationships>
</file>

<file path=xl/drawings/_rels/drawing131.xml.rels><?xml version="1.0" encoding="utf-8" standalone="yes"?><Relationships xmlns="http://schemas.openxmlformats.org/package/2006/relationships"><Relationship Id="rId1" Type="http://schemas.openxmlformats.org/officeDocument/2006/relationships/chart" Target="/xl/charts/chart130.xml" /></Relationships>
</file>

<file path=xl/drawings/_rels/drawing132.xml.rels><?xml version="1.0" encoding="utf-8" standalone="yes"?><Relationships xmlns="http://schemas.openxmlformats.org/package/2006/relationships"><Relationship Id="rId1" Type="http://schemas.openxmlformats.org/officeDocument/2006/relationships/chart" Target="/xl/charts/chart131.xml" /></Relationships>
</file>

<file path=xl/drawings/_rels/drawing133.xml.rels><?xml version="1.0" encoding="utf-8" standalone="yes"?><Relationships xmlns="http://schemas.openxmlformats.org/package/2006/relationships"><Relationship Id="rId1" Type="http://schemas.openxmlformats.org/officeDocument/2006/relationships/chart" Target="/xl/charts/chart132.xml" /></Relationships>
</file>

<file path=xl/drawings/_rels/drawing134.xml.rels><?xml version="1.0" encoding="utf-8" standalone="yes"?><Relationships xmlns="http://schemas.openxmlformats.org/package/2006/relationships"><Relationship Id="rId1" Type="http://schemas.openxmlformats.org/officeDocument/2006/relationships/chart" Target="/xl/charts/chart133.xml" /></Relationships>
</file>

<file path=xl/drawings/_rels/drawing135.xml.rels><?xml version="1.0" encoding="utf-8" standalone="yes"?><Relationships xmlns="http://schemas.openxmlformats.org/package/2006/relationships"><Relationship Id="rId1" Type="http://schemas.openxmlformats.org/officeDocument/2006/relationships/chart" Target="/xl/charts/chart134.xml" /></Relationships>
</file>

<file path=xl/drawings/_rels/drawing136.xml.rels><?xml version="1.0" encoding="utf-8" standalone="yes"?><Relationships xmlns="http://schemas.openxmlformats.org/package/2006/relationships"><Relationship Id="rId1" Type="http://schemas.openxmlformats.org/officeDocument/2006/relationships/chart" Target="/xl/charts/chart135.xml" /></Relationships>
</file>

<file path=xl/drawings/_rels/drawing137.xml.rels><?xml version="1.0" encoding="utf-8" standalone="yes"?><Relationships xmlns="http://schemas.openxmlformats.org/package/2006/relationships"><Relationship Id="rId1" Type="http://schemas.openxmlformats.org/officeDocument/2006/relationships/chart" Target="/xl/charts/chart136.xml" /></Relationships>
</file>

<file path=xl/drawings/_rels/drawing138.xml.rels><?xml version="1.0" encoding="utf-8" standalone="yes"?><Relationships xmlns="http://schemas.openxmlformats.org/package/2006/relationships"><Relationship Id="rId1" Type="http://schemas.openxmlformats.org/officeDocument/2006/relationships/chart" Target="/xl/charts/chart137.xml" /></Relationships>
</file>

<file path=xl/drawings/_rels/drawing139.xml.rels><?xml version="1.0" encoding="utf-8" standalone="yes"?><Relationships xmlns="http://schemas.openxmlformats.org/package/2006/relationships"><Relationship Id="rId1" Type="http://schemas.openxmlformats.org/officeDocument/2006/relationships/chart" Target="/xl/charts/chart13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0.xml.rels><?xml version="1.0" encoding="utf-8" standalone="yes"?><Relationships xmlns="http://schemas.openxmlformats.org/package/2006/relationships"><Relationship Id="rId1" Type="http://schemas.openxmlformats.org/officeDocument/2006/relationships/chart" Target="/xl/charts/chart139.xml" /></Relationships>
</file>

<file path=xl/drawings/_rels/drawing141.xml.rels><?xml version="1.0" encoding="utf-8" standalone="yes"?><Relationships xmlns="http://schemas.openxmlformats.org/package/2006/relationships"><Relationship Id="rId1" Type="http://schemas.openxmlformats.org/officeDocument/2006/relationships/chart" Target="/xl/charts/chart140.xml" /></Relationships>
</file>

<file path=xl/drawings/_rels/drawing142.xml.rels><?xml version="1.0" encoding="utf-8" standalone="yes"?><Relationships xmlns="http://schemas.openxmlformats.org/package/2006/relationships"><Relationship Id="rId1" Type="http://schemas.openxmlformats.org/officeDocument/2006/relationships/chart" Target="/xl/charts/chart141.xml" /></Relationships>
</file>

<file path=xl/drawings/_rels/drawing143.xml.rels><?xml version="1.0" encoding="utf-8" standalone="yes"?><Relationships xmlns="http://schemas.openxmlformats.org/package/2006/relationships"><Relationship Id="rId1" Type="http://schemas.openxmlformats.org/officeDocument/2006/relationships/chart" Target="/xl/charts/chart142.xml" /></Relationships>
</file>

<file path=xl/drawings/_rels/drawing144.xml.rels><?xml version="1.0" encoding="utf-8" standalone="yes"?><Relationships xmlns="http://schemas.openxmlformats.org/package/2006/relationships"><Relationship Id="rId1" Type="http://schemas.openxmlformats.org/officeDocument/2006/relationships/chart" Target="/xl/charts/chart143.xml" /></Relationships>
</file>

<file path=xl/drawings/_rels/drawing145.xml.rels><?xml version="1.0" encoding="utf-8" standalone="yes"?><Relationships xmlns="http://schemas.openxmlformats.org/package/2006/relationships"><Relationship Id="rId1" Type="http://schemas.openxmlformats.org/officeDocument/2006/relationships/chart" Target="/xl/charts/chart144.xml" /></Relationships>
</file>

<file path=xl/drawings/_rels/drawing146.xml.rels><?xml version="1.0" encoding="utf-8" standalone="yes"?><Relationships xmlns="http://schemas.openxmlformats.org/package/2006/relationships"><Relationship Id="rId1" Type="http://schemas.openxmlformats.org/officeDocument/2006/relationships/chart" Target="/xl/charts/chart145.xml" /></Relationships>
</file>

<file path=xl/drawings/_rels/drawing147.xml.rels><?xml version="1.0" encoding="utf-8" standalone="yes"?><Relationships xmlns="http://schemas.openxmlformats.org/package/2006/relationships"><Relationship Id="rId1" Type="http://schemas.openxmlformats.org/officeDocument/2006/relationships/chart" Target="/xl/charts/chart146.xml" /></Relationships>
</file>

<file path=xl/drawings/_rels/drawing148.xml.rels><?xml version="1.0" encoding="utf-8" standalone="yes"?><Relationships xmlns="http://schemas.openxmlformats.org/package/2006/relationships"><Relationship Id="rId1" Type="http://schemas.openxmlformats.org/officeDocument/2006/relationships/chart" Target="/xl/charts/chart147.xml" /></Relationships>
</file>

<file path=xl/drawings/_rels/drawing149.xml.rels><?xml version="1.0" encoding="utf-8" standalone="yes"?><Relationships xmlns="http://schemas.openxmlformats.org/package/2006/relationships"><Relationship Id="rId1" Type="http://schemas.openxmlformats.org/officeDocument/2006/relationships/chart" Target="/xl/charts/chart14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0.xml.rels><?xml version="1.0" encoding="utf-8" standalone="yes"?><Relationships xmlns="http://schemas.openxmlformats.org/package/2006/relationships"><Relationship Id="rId1" Type="http://schemas.openxmlformats.org/officeDocument/2006/relationships/chart" Target="/xl/charts/chart149.xml" /></Relationships>
</file>

<file path=xl/drawings/_rels/drawing151.xml.rels><?xml version="1.0" encoding="utf-8" standalone="yes"?><Relationships xmlns="http://schemas.openxmlformats.org/package/2006/relationships"><Relationship Id="rId1" Type="http://schemas.openxmlformats.org/officeDocument/2006/relationships/chart" Target="/xl/charts/chart150.xml" /></Relationships>
</file>

<file path=xl/drawings/_rels/drawing152.xml.rels><?xml version="1.0" encoding="utf-8" standalone="yes"?><Relationships xmlns="http://schemas.openxmlformats.org/package/2006/relationships"><Relationship Id="rId1" Type="http://schemas.openxmlformats.org/officeDocument/2006/relationships/chart" Target="/xl/charts/chart151.xml" /></Relationships>
</file>

<file path=xl/drawings/_rels/drawing153.xml.rels><?xml version="1.0" encoding="utf-8" standalone="yes"?><Relationships xmlns="http://schemas.openxmlformats.org/package/2006/relationships"><Relationship Id="rId1" Type="http://schemas.openxmlformats.org/officeDocument/2006/relationships/chart" Target="/xl/charts/chart152.xml" /></Relationships>
</file>

<file path=xl/drawings/_rels/drawing154.xml.rels><?xml version="1.0" encoding="utf-8" standalone="yes"?><Relationships xmlns="http://schemas.openxmlformats.org/package/2006/relationships"><Relationship Id="rId1" Type="http://schemas.openxmlformats.org/officeDocument/2006/relationships/chart" Target="/xl/charts/chart153.xml" /></Relationships>
</file>

<file path=xl/drawings/_rels/drawing155.xml.rels><?xml version="1.0" encoding="utf-8" standalone="yes"?><Relationships xmlns="http://schemas.openxmlformats.org/package/2006/relationships"><Relationship Id="rId1" Type="http://schemas.openxmlformats.org/officeDocument/2006/relationships/chart" Target="/xl/charts/chart154.xml" /></Relationships>
</file>

<file path=xl/drawings/_rels/drawing156.xml.rels><?xml version="1.0" encoding="utf-8" standalone="yes"?><Relationships xmlns="http://schemas.openxmlformats.org/package/2006/relationships"><Relationship Id="rId1" Type="http://schemas.openxmlformats.org/officeDocument/2006/relationships/chart" Target="/xl/charts/chart155.xml" /></Relationships>
</file>

<file path=xl/drawings/_rels/drawing157.xml.rels><?xml version="1.0" encoding="utf-8" standalone="yes"?><Relationships xmlns="http://schemas.openxmlformats.org/package/2006/relationships"><Relationship Id="rId1" Type="http://schemas.openxmlformats.org/officeDocument/2006/relationships/chart" Target="/xl/charts/chart156.xml" /></Relationships>
</file>

<file path=xl/drawings/_rels/drawing158.xml.rels><?xml version="1.0" encoding="utf-8" standalone="yes"?><Relationships xmlns="http://schemas.openxmlformats.org/package/2006/relationships"><Relationship Id="rId1" Type="http://schemas.openxmlformats.org/officeDocument/2006/relationships/chart" Target="/xl/charts/chart157.xml" /></Relationships>
</file>

<file path=xl/drawings/_rels/drawing159.xml.rels><?xml version="1.0" encoding="utf-8" standalone="yes"?><Relationships xmlns="http://schemas.openxmlformats.org/package/2006/relationships"><Relationship Id="rId1" Type="http://schemas.openxmlformats.org/officeDocument/2006/relationships/chart" Target="/xl/charts/chart15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0.xml.rels><?xml version="1.0" encoding="utf-8" standalone="yes"?><Relationships xmlns="http://schemas.openxmlformats.org/package/2006/relationships"><Relationship Id="rId1" Type="http://schemas.openxmlformats.org/officeDocument/2006/relationships/chart" Target="/xl/charts/chart159.xml" /></Relationships>
</file>

<file path=xl/drawings/_rels/drawing161.xml.rels><?xml version="1.0" encoding="utf-8" standalone="yes"?><Relationships xmlns="http://schemas.openxmlformats.org/package/2006/relationships"><Relationship Id="rId1" Type="http://schemas.openxmlformats.org/officeDocument/2006/relationships/chart" Target="/xl/charts/chart160.xml" /></Relationships>
</file>

<file path=xl/drawings/_rels/drawing162.xml.rels><?xml version="1.0" encoding="utf-8" standalone="yes"?><Relationships xmlns="http://schemas.openxmlformats.org/package/2006/relationships"><Relationship Id="rId1" Type="http://schemas.openxmlformats.org/officeDocument/2006/relationships/chart" Target="/xl/charts/chart161.xml" /></Relationships>
</file>

<file path=xl/drawings/_rels/drawing163.xml.rels><?xml version="1.0" encoding="utf-8" standalone="yes"?><Relationships xmlns="http://schemas.openxmlformats.org/package/2006/relationships"><Relationship Id="rId1" Type="http://schemas.openxmlformats.org/officeDocument/2006/relationships/chart" Target="/xl/charts/chart162.xml" /></Relationships>
</file>

<file path=xl/drawings/_rels/drawing164.xml.rels><?xml version="1.0" encoding="utf-8" standalone="yes"?><Relationships xmlns="http://schemas.openxmlformats.org/package/2006/relationships"><Relationship Id="rId1" Type="http://schemas.openxmlformats.org/officeDocument/2006/relationships/chart" Target="/xl/charts/chart163.xml" /></Relationships>
</file>

<file path=xl/drawings/_rels/drawing165.xml.rels><?xml version="1.0" encoding="utf-8" standalone="yes"?><Relationships xmlns="http://schemas.openxmlformats.org/package/2006/relationships"><Relationship Id="rId1" Type="http://schemas.openxmlformats.org/officeDocument/2006/relationships/chart" Target="/xl/charts/chart164.xml" /></Relationships>
</file>

<file path=xl/drawings/_rels/drawing166.xml.rels><?xml version="1.0" encoding="utf-8" standalone="yes"?><Relationships xmlns="http://schemas.openxmlformats.org/package/2006/relationships"><Relationship Id="rId1" Type="http://schemas.openxmlformats.org/officeDocument/2006/relationships/chart" Target="/xl/charts/chart165.xml" /></Relationships>
</file>

<file path=xl/drawings/_rels/drawing167.xml.rels><?xml version="1.0" encoding="utf-8" standalone="yes"?><Relationships xmlns="http://schemas.openxmlformats.org/package/2006/relationships"><Relationship Id="rId1" Type="http://schemas.openxmlformats.org/officeDocument/2006/relationships/chart" Target="/xl/charts/chart166.xml" /></Relationships>
</file>

<file path=xl/drawings/_rels/drawing168.xml.rels><?xml version="1.0" encoding="utf-8" standalone="yes"?><Relationships xmlns="http://schemas.openxmlformats.org/package/2006/relationships"><Relationship Id="rId1" Type="http://schemas.openxmlformats.org/officeDocument/2006/relationships/chart" Target="/xl/charts/chart167.xml" /></Relationships>
</file>

<file path=xl/drawings/_rels/drawing169.xml.rels><?xml version="1.0" encoding="utf-8" standalone="yes"?><Relationships xmlns="http://schemas.openxmlformats.org/package/2006/relationships"><Relationship Id="rId1" Type="http://schemas.openxmlformats.org/officeDocument/2006/relationships/chart" Target="/xl/charts/chart16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0.xml.rels><?xml version="1.0" encoding="utf-8" standalone="yes"?><Relationships xmlns="http://schemas.openxmlformats.org/package/2006/relationships"><Relationship Id="rId1" Type="http://schemas.openxmlformats.org/officeDocument/2006/relationships/chart" Target="/xl/charts/chart169.xml" /></Relationships>
</file>

<file path=xl/drawings/_rels/drawing171.xml.rels><?xml version="1.0" encoding="utf-8" standalone="yes"?><Relationships xmlns="http://schemas.openxmlformats.org/package/2006/relationships"><Relationship Id="rId1" Type="http://schemas.openxmlformats.org/officeDocument/2006/relationships/chart" Target="/xl/charts/chart170.xml" /></Relationships>
</file>

<file path=xl/drawings/_rels/drawing172.xml.rels><?xml version="1.0" encoding="utf-8" standalone="yes"?><Relationships xmlns="http://schemas.openxmlformats.org/package/2006/relationships"><Relationship Id="rId1" Type="http://schemas.openxmlformats.org/officeDocument/2006/relationships/chart" Target="/xl/charts/chart171.xml" /></Relationships>
</file>

<file path=xl/drawings/_rels/drawing173.xml.rels><?xml version="1.0" encoding="utf-8" standalone="yes"?><Relationships xmlns="http://schemas.openxmlformats.org/package/2006/relationships"><Relationship Id="rId1" Type="http://schemas.openxmlformats.org/officeDocument/2006/relationships/chart" Target="/xl/charts/chart172.xml" /></Relationships>
</file>

<file path=xl/drawings/_rels/drawing174.xml.rels><?xml version="1.0" encoding="utf-8" standalone="yes"?><Relationships xmlns="http://schemas.openxmlformats.org/package/2006/relationships"><Relationship Id="rId1" Type="http://schemas.openxmlformats.org/officeDocument/2006/relationships/chart" Target="/xl/charts/chart173.xml" /></Relationships>
</file>

<file path=xl/drawings/_rels/drawing175.xml.rels><?xml version="1.0" encoding="utf-8" standalone="yes"?><Relationships xmlns="http://schemas.openxmlformats.org/package/2006/relationships"><Relationship Id="rId1" Type="http://schemas.openxmlformats.org/officeDocument/2006/relationships/chart" Target="/xl/charts/chart174.xml" /></Relationships>
</file>

<file path=xl/drawings/_rels/drawing176.xml.rels><?xml version="1.0" encoding="utf-8" standalone="yes"?><Relationships xmlns="http://schemas.openxmlformats.org/package/2006/relationships"><Relationship Id="rId1" Type="http://schemas.openxmlformats.org/officeDocument/2006/relationships/chart" Target="/xl/charts/chart175.xml" /></Relationships>
</file>

<file path=xl/drawings/_rels/drawing177.xml.rels><?xml version="1.0" encoding="utf-8" standalone="yes"?><Relationships xmlns="http://schemas.openxmlformats.org/package/2006/relationships"><Relationship Id="rId1" Type="http://schemas.openxmlformats.org/officeDocument/2006/relationships/chart" Target="/xl/charts/chart176.xml" /></Relationships>
</file>

<file path=xl/drawings/_rels/drawing178.xml.rels><?xml version="1.0" encoding="utf-8" standalone="yes"?><Relationships xmlns="http://schemas.openxmlformats.org/package/2006/relationships"><Relationship Id="rId1" Type="http://schemas.openxmlformats.org/officeDocument/2006/relationships/chart" Target="/xl/charts/chart177.xml" /></Relationships>
</file>

<file path=xl/drawings/_rels/drawing179.xml.rels><?xml version="1.0" encoding="utf-8" standalone="yes"?><Relationships xmlns="http://schemas.openxmlformats.org/package/2006/relationships"><Relationship Id="rId1" Type="http://schemas.openxmlformats.org/officeDocument/2006/relationships/chart" Target="/xl/charts/chart17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0.xml.rels><?xml version="1.0" encoding="utf-8" standalone="yes"?><Relationships xmlns="http://schemas.openxmlformats.org/package/2006/relationships"><Relationship Id="rId1" Type="http://schemas.openxmlformats.org/officeDocument/2006/relationships/chart" Target="/xl/charts/chart179.xml" /></Relationships>
</file>

<file path=xl/drawings/_rels/drawing181.xml.rels><?xml version="1.0" encoding="utf-8" standalone="yes"?><Relationships xmlns="http://schemas.openxmlformats.org/package/2006/relationships"><Relationship Id="rId1" Type="http://schemas.openxmlformats.org/officeDocument/2006/relationships/chart" Target="/xl/charts/chart18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49.xml" /></Relationships>
</file>

<file path=xl/drawings/_rels/drawing51.xml.rels><?xml version="1.0" encoding="utf-8" standalone="yes"?><Relationships xmlns="http://schemas.openxmlformats.org/package/2006/relationships"><Relationship Id="rId1" Type="http://schemas.openxmlformats.org/officeDocument/2006/relationships/chart" Target="/xl/charts/chart50.xml" /></Relationships>
</file>

<file path=xl/drawings/_rels/drawing52.xml.rels><?xml version="1.0" encoding="utf-8" standalone="yes"?><Relationships xmlns="http://schemas.openxmlformats.org/package/2006/relationships"><Relationship Id="rId1" Type="http://schemas.openxmlformats.org/officeDocument/2006/relationships/chart" Target="/xl/charts/chart51.xml" /></Relationships>
</file>

<file path=xl/drawings/_rels/drawing53.xml.rels><?xml version="1.0" encoding="utf-8" standalone="yes"?><Relationships xmlns="http://schemas.openxmlformats.org/package/2006/relationships"><Relationship Id="rId1" Type="http://schemas.openxmlformats.org/officeDocument/2006/relationships/chart" Target="/xl/charts/chart52.xml" /></Relationships>
</file>

<file path=xl/drawings/_rels/drawing54.xml.rels><?xml version="1.0" encoding="utf-8" standalone="yes"?><Relationships xmlns="http://schemas.openxmlformats.org/package/2006/relationships"><Relationship Id="rId1" Type="http://schemas.openxmlformats.org/officeDocument/2006/relationships/chart" Target="/xl/charts/chart53.xml" /></Relationships>
</file>

<file path=xl/drawings/_rels/drawing55.xml.rels><?xml version="1.0" encoding="utf-8" standalone="yes"?><Relationships xmlns="http://schemas.openxmlformats.org/package/2006/relationships"><Relationship Id="rId1" Type="http://schemas.openxmlformats.org/officeDocument/2006/relationships/chart" Target="/xl/charts/chart54.xml" /></Relationships>
</file>

<file path=xl/drawings/_rels/drawing56.xml.rels><?xml version="1.0" encoding="utf-8" standalone="yes"?><Relationships xmlns="http://schemas.openxmlformats.org/package/2006/relationships"><Relationship Id="rId1" Type="http://schemas.openxmlformats.org/officeDocument/2006/relationships/chart" Target="/xl/charts/chart55.xml" /></Relationships>
</file>

<file path=xl/drawings/_rels/drawing57.xml.rels><?xml version="1.0" encoding="utf-8" standalone="yes"?><Relationships xmlns="http://schemas.openxmlformats.org/package/2006/relationships"><Relationship Id="rId1" Type="http://schemas.openxmlformats.org/officeDocument/2006/relationships/chart" Target="/xl/charts/chart56.xml" /></Relationships>
</file>

<file path=xl/drawings/_rels/drawing58.xml.rels><?xml version="1.0" encoding="utf-8" standalone="yes"?><Relationships xmlns="http://schemas.openxmlformats.org/package/2006/relationships"><Relationship Id="rId1" Type="http://schemas.openxmlformats.org/officeDocument/2006/relationships/chart" Target="/xl/charts/chart57.xml" /></Relationships>
</file>

<file path=xl/drawings/_rels/drawing59.xml.rels><?xml version="1.0" encoding="utf-8" standalone="yes"?><Relationships xmlns="http://schemas.openxmlformats.org/package/2006/relationships"><Relationship Id="rId1" Type="http://schemas.openxmlformats.org/officeDocument/2006/relationships/chart" Target="/xl/charts/chart5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0.xml.rels><?xml version="1.0" encoding="utf-8" standalone="yes"?><Relationships xmlns="http://schemas.openxmlformats.org/package/2006/relationships"><Relationship Id="rId1" Type="http://schemas.openxmlformats.org/officeDocument/2006/relationships/chart" Target="/xl/charts/chart59.xml" /></Relationships>
</file>

<file path=xl/drawings/_rels/drawing61.xml.rels><?xml version="1.0" encoding="utf-8" standalone="yes"?><Relationships xmlns="http://schemas.openxmlformats.org/package/2006/relationships"><Relationship Id="rId1" Type="http://schemas.openxmlformats.org/officeDocument/2006/relationships/chart" Target="/xl/charts/chart60.xml" /></Relationships>
</file>

<file path=xl/drawings/_rels/drawing62.xml.rels><?xml version="1.0" encoding="utf-8" standalone="yes"?><Relationships xmlns="http://schemas.openxmlformats.org/package/2006/relationships"><Relationship Id="rId1" Type="http://schemas.openxmlformats.org/officeDocument/2006/relationships/chart" Target="/xl/charts/chart61.xml" /></Relationships>
</file>

<file path=xl/drawings/_rels/drawing63.xml.rels><?xml version="1.0" encoding="utf-8" standalone="yes"?><Relationships xmlns="http://schemas.openxmlformats.org/package/2006/relationships"><Relationship Id="rId1" Type="http://schemas.openxmlformats.org/officeDocument/2006/relationships/chart" Target="/xl/charts/chart62.xml" /></Relationships>
</file>

<file path=xl/drawings/_rels/drawing64.xml.rels><?xml version="1.0" encoding="utf-8" standalone="yes"?><Relationships xmlns="http://schemas.openxmlformats.org/package/2006/relationships"><Relationship Id="rId1" Type="http://schemas.openxmlformats.org/officeDocument/2006/relationships/chart" Target="/xl/charts/chart63.xml" /></Relationships>
</file>

<file path=xl/drawings/_rels/drawing65.xml.rels><?xml version="1.0" encoding="utf-8" standalone="yes"?><Relationships xmlns="http://schemas.openxmlformats.org/package/2006/relationships"><Relationship Id="rId1" Type="http://schemas.openxmlformats.org/officeDocument/2006/relationships/chart" Target="/xl/charts/chart64.xml" /></Relationships>
</file>

<file path=xl/drawings/_rels/drawing66.xml.rels><?xml version="1.0" encoding="utf-8" standalone="yes"?><Relationships xmlns="http://schemas.openxmlformats.org/package/2006/relationships"><Relationship Id="rId1" Type="http://schemas.openxmlformats.org/officeDocument/2006/relationships/chart" Target="/xl/charts/chart65.xml" /></Relationships>
</file>

<file path=xl/drawings/_rels/drawing67.xml.rels><?xml version="1.0" encoding="utf-8" standalone="yes"?><Relationships xmlns="http://schemas.openxmlformats.org/package/2006/relationships"><Relationship Id="rId1" Type="http://schemas.openxmlformats.org/officeDocument/2006/relationships/chart" Target="/xl/charts/chart66.xml" /></Relationships>
</file>

<file path=xl/drawings/_rels/drawing68.xml.rels><?xml version="1.0" encoding="utf-8" standalone="yes"?><Relationships xmlns="http://schemas.openxmlformats.org/package/2006/relationships"><Relationship Id="rId1" Type="http://schemas.openxmlformats.org/officeDocument/2006/relationships/chart" Target="/xl/charts/chart67.xml" /></Relationships>
</file>

<file path=xl/drawings/_rels/drawing69.xml.rels><?xml version="1.0" encoding="utf-8" standalone="yes"?><Relationships xmlns="http://schemas.openxmlformats.org/package/2006/relationships"><Relationship Id="rId1" Type="http://schemas.openxmlformats.org/officeDocument/2006/relationships/chart" Target="/xl/charts/chart68.xml" /></Relationships>
</file>

<file path=xl/drawings/_rels/drawing70.xml.rels><?xml version="1.0" encoding="utf-8" standalone="yes"?><Relationships xmlns="http://schemas.openxmlformats.org/package/2006/relationships"><Relationship Id="rId1" Type="http://schemas.openxmlformats.org/officeDocument/2006/relationships/chart" Target="/xl/charts/chart69.xml" /></Relationships>
</file>

<file path=xl/drawings/_rels/drawing71.xml.rels><?xml version="1.0" encoding="utf-8" standalone="yes"?><Relationships xmlns="http://schemas.openxmlformats.org/package/2006/relationships"><Relationship Id="rId1" Type="http://schemas.openxmlformats.org/officeDocument/2006/relationships/chart" Target="/xl/charts/chart70.xml" /></Relationships>
</file>

<file path=xl/drawings/_rels/drawing72.xml.rels><?xml version="1.0" encoding="utf-8" standalone="yes"?><Relationships xmlns="http://schemas.openxmlformats.org/package/2006/relationships"><Relationship Id="rId1" Type="http://schemas.openxmlformats.org/officeDocument/2006/relationships/chart" Target="/xl/charts/chart71.xml" /></Relationships>
</file>

<file path=xl/drawings/_rels/drawing73.xml.rels><?xml version="1.0" encoding="utf-8" standalone="yes"?><Relationships xmlns="http://schemas.openxmlformats.org/package/2006/relationships"><Relationship Id="rId1" Type="http://schemas.openxmlformats.org/officeDocument/2006/relationships/chart" Target="/xl/charts/chart72.xml" /></Relationships>
</file>

<file path=xl/drawings/_rels/drawing74.xml.rels><?xml version="1.0" encoding="utf-8" standalone="yes"?><Relationships xmlns="http://schemas.openxmlformats.org/package/2006/relationships"><Relationship Id="rId1" Type="http://schemas.openxmlformats.org/officeDocument/2006/relationships/chart" Target="/xl/charts/chart73.xml" /></Relationships>
</file>

<file path=xl/drawings/_rels/drawing75.xml.rels><?xml version="1.0" encoding="utf-8" standalone="yes"?><Relationships xmlns="http://schemas.openxmlformats.org/package/2006/relationships"><Relationship Id="rId1" Type="http://schemas.openxmlformats.org/officeDocument/2006/relationships/chart" Target="/xl/charts/chart74.xml" /></Relationships>
</file>

<file path=xl/drawings/_rels/drawing76.xml.rels><?xml version="1.0" encoding="utf-8" standalone="yes"?><Relationships xmlns="http://schemas.openxmlformats.org/package/2006/relationships"><Relationship Id="rId1" Type="http://schemas.openxmlformats.org/officeDocument/2006/relationships/chart" Target="/xl/charts/chart75.xml" /></Relationships>
</file>

<file path=xl/drawings/_rels/drawing77.xml.rels><?xml version="1.0" encoding="utf-8" standalone="yes"?><Relationships xmlns="http://schemas.openxmlformats.org/package/2006/relationships"><Relationship Id="rId1" Type="http://schemas.openxmlformats.org/officeDocument/2006/relationships/chart" Target="/xl/charts/chart76.xml" /></Relationships>
</file>

<file path=xl/drawings/_rels/drawing78.xml.rels><?xml version="1.0" encoding="utf-8" standalone="yes"?><Relationships xmlns="http://schemas.openxmlformats.org/package/2006/relationships"><Relationship Id="rId1" Type="http://schemas.openxmlformats.org/officeDocument/2006/relationships/chart" Target="/xl/charts/chart77.xml" /></Relationships>
</file>

<file path=xl/drawings/_rels/drawing79.xml.rels><?xml version="1.0" encoding="utf-8" standalone="yes"?><Relationships xmlns="http://schemas.openxmlformats.org/package/2006/relationships"><Relationship Id="rId1" Type="http://schemas.openxmlformats.org/officeDocument/2006/relationships/chart" Target="/xl/charts/chart7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0.xml.rels><?xml version="1.0" encoding="utf-8" standalone="yes"?><Relationships xmlns="http://schemas.openxmlformats.org/package/2006/relationships"><Relationship Id="rId1" Type="http://schemas.openxmlformats.org/officeDocument/2006/relationships/chart" Target="/xl/charts/chart79.xml" /></Relationships>
</file>

<file path=xl/drawings/_rels/drawing81.xml.rels><?xml version="1.0" encoding="utf-8" standalone="yes"?><Relationships xmlns="http://schemas.openxmlformats.org/package/2006/relationships"><Relationship Id="rId1" Type="http://schemas.openxmlformats.org/officeDocument/2006/relationships/chart" Target="/xl/charts/chart80.xml" /></Relationships>
</file>

<file path=xl/drawings/_rels/drawing82.xml.rels><?xml version="1.0" encoding="utf-8" standalone="yes"?><Relationships xmlns="http://schemas.openxmlformats.org/package/2006/relationships"><Relationship Id="rId1" Type="http://schemas.openxmlformats.org/officeDocument/2006/relationships/chart" Target="/xl/charts/chart81.xml" /></Relationships>
</file>

<file path=xl/drawings/_rels/drawing83.xml.rels><?xml version="1.0" encoding="utf-8" standalone="yes"?><Relationships xmlns="http://schemas.openxmlformats.org/package/2006/relationships"><Relationship Id="rId1" Type="http://schemas.openxmlformats.org/officeDocument/2006/relationships/chart" Target="/xl/charts/chart82.xml" /></Relationships>
</file>

<file path=xl/drawings/_rels/drawing84.xml.rels><?xml version="1.0" encoding="utf-8" standalone="yes"?><Relationships xmlns="http://schemas.openxmlformats.org/package/2006/relationships"><Relationship Id="rId1" Type="http://schemas.openxmlformats.org/officeDocument/2006/relationships/chart" Target="/xl/charts/chart83.xml" /></Relationships>
</file>

<file path=xl/drawings/_rels/drawing85.xml.rels><?xml version="1.0" encoding="utf-8" standalone="yes"?><Relationships xmlns="http://schemas.openxmlformats.org/package/2006/relationships"><Relationship Id="rId1" Type="http://schemas.openxmlformats.org/officeDocument/2006/relationships/chart" Target="/xl/charts/chart84.xml" /></Relationships>
</file>

<file path=xl/drawings/_rels/drawing86.xml.rels><?xml version="1.0" encoding="utf-8" standalone="yes"?><Relationships xmlns="http://schemas.openxmlformats.org/package/2006/relationships"><Relationship Id="rId1" Type="http://schemas.openxmlformats.org/officeDocument/2006/relationships/chart" Target="/xl/charts/chart85.xml" /></Relationships>
</file>

<file path=xl/drawings/_rels/drawing87.xml.rels><?xml version="1.0" encoding="utf-8" standalone="yes"?><Relationships xmlns="http://schemas.openxmlformats.org/package/2006/relationships"><Relationship Id="rId1" Type="http://schemas.openxmlformats.org/officeDocument/2006/relationships/chart" Target="/xl/charts/chart86.xml" /></Relationships>
</file>

<file path=xl/drawings/_rels/drawing88.xml.rels><?xml version="1.0" encoding="utf-8" standalone="yes"?><Relationships xmlns="http://schemas.openxmlformats.org/package/2006/relationships"><Relationship Id="rId1" Type="http://schemas.openxmlformats.org/officeDocument/2006/relationships/chart" Target="/xl/charts/chart87.xml" /></Relationships>
</file>

<file path=xl/drawings/_rels/drawing89.xml.rels><?xml version="1.0" encoding="utf-8" standalone="yes"?><Relationships xmlns="http://schemas.openxmlformats.org/package/2006/relationships"><Relationship Id="rId1" Type="http://schemas.openxmlformats.org/officeDocument/2006/relationships/chart" Target="/xl/charts/chart8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0.xml.rels><?xml version="1.0" encoding="utf-8" standalone="yes"?><Relationships xmlns="http://schemas.openxmlformats.org/package/2006/relationships"><Relationship Id="rId1" Type="http://schemas.openxmlformats.org/officeDocument/2006/relationships/chart" Target="/xl/charts/chart89.xml" /></Relationships>
</file>

<file path=xl/drawings/_rels/drawing91.xml.rels><?xml version="1.0" encoding="utf-8" standalone="yes"?><Relationships xmlns="http://schemas.openxmlformats.org/package/2006/relationships"><Relationship Id="rId1" Type="http://schemas.openxmlformats.org/officeDocument/2006/relationships/chart" Target="/xl/charts/chart90.xml" /></Relationships>
</file>

<file path=xl/drawings/_rels/drawing92.xml.rels><?xml version="1.0" encoding="utf-8" standalone="yes"?><Relationships xmlns="http://schemas.openxmlformats.org/package/2006/relationships"><Relationship Id="rId1" Type="http://schemas.openxmlformats.org/officeDocument/2006/relationships/chart" Target="/xl/charts/chart91.xml" /></Relationships>
</file>

<file path=xl/drawings/_rels/drawing93.xml.rels><?xml version="1.0" encoding="utf-8" standalone="yes"?><Relationships xmlns="http://schemas.openxmlformats.org/package/2006/relationships"><Relationship Id="rId1" Type="http://schemas.openxmlformats.org/officeDocument/2006/relationships/chart" Target="/xl/charts/chart92.xml" /></Relationships>
</file>

<file path=xl/drawings/_rels/drawing94.xml.rels><?xml version="1.0" encoding="utf-8" standalone="yes"?><Relationships xmlns="http://schemas.openxmlformats.org/package/2006/relationships"><Relationship Id="rId1" Type="http://schemas.openxmlformats.org/officeDocument/2006/relationships/chart" Target="/xl/charts/chart93.xml" /></Relationships>
</file>

<file path=xl/drawings/_rels/drawing95.xml.rels><?xml version="1.0" encoding="utf-8" standalone="yes"?><Relationships xmlns="http://schemas.openxmlformats.org/package/2006/relationships"><Relationship Id="rId1" Type="http://schemas.openxmlformats.org/officeDocument/2006/relationships/chart" Target="/xl/charts/chart94.xml" /></Relationships>
</file>

<file path=xl/drawings/_rels/drawing96.xml.rels><?xml version="1.0" encoding="utf-8" standalone="yes"?><Relationships xmlns="http://schemas.openxmlformats.org/package/2006/relationships"><Relationship Id="rId1" Type="http://schemas.openxmlformats.org/officeDocument/2006/relationships/chart" Target="/xl/charts/chart95.xml" /></Relationships>
</file>

<file path=xl/drawings/_rels/drawing97.xml.rels><?xml version="1.0" encoding="utf-8" standalone="yes"?><Relationships xmlns="http://schemas.openxmlformats.org/package/2006/relationships"><Relationship Id="rId1" Type="http://schemas.openxmlformats.org/officeDocument/2006/relationships/chart" Target="/xl/charts/chart96.xml" /></Relationships>
</file>

<file path=xl/drawings/_rels/drawing98.xml.rels><?xml version="1.0" encoding="utf-8" standalone="yes"?><Relationships xmlns="http://schemas.openxmlformats.org/package/2006/relationships"><Relationship Id="rId1" Type="http://schemas.openxmlformats.org/officeDocument/2006/relationships/chart" Target="/xl/charts/chart97.xml" /></Relationships>
</file>

<file path=xl/drawings/_rels/drawing99.xml.rels><?xml version="1.0" encoding="utf-8" standalone="yes"?><Relationships xmlns="http://schemas.openxmlformats.org/package/2006/relationships"><Relationship Id="rId1" Type="http://schemas.openxmlformats.org/officeDocument/2006/relationships/chart" Target="/xl/charts/chart9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9</xdr:col>
      <xdr:colOff>19050</xdr:colOff>
      <xdr:row>23</xdr:row>
      <xdr:rowOff>57150</xdr:rowOff>
    </xdr:to>
    <xdr:graphicFrame>
      <xdr:nvGraphicFramePr>
        <xdr:cNvPr id="1" name="Chart 1"/>
        <xdr:cNvGraphicFramePr/>
      </xdr:nvGraphicFramePr>
      <xdr:xfrm>
        <a:off x="3143250" y="571500"/>
        <a:ext cx="4267200" cy="344805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2</xdr:row>
      <xdr:rowOff>38100</xdr:rowOff>
    </xdr:from>
    <xdr:to>
      <xdr:col>19</xdr:col>
      <xdr:colOff>200025</xdr:colOff>
      <xdr:row>35</xdr:row>
      <xdr:rowOff>123825</xdr:rowOff>
    </xdr:to>
    <xdr:sp>
      <xdr:nvSpPr>
        <xdr:cNvPr id="2" name="TextBox 2"/>
        <xdr:cNvSpPr txBox="1">
          <a:spLocks noChangeArrowheads="1"/>
        </xdr:cNvSpPr>
      </xdr:nvSpPr>
      <xdr:spPr>
        <a:xfrm>
          <a:off x="7419975" y="600075"/>
          <a:ext cx="5076825" cy="5429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How to use this file:
</a:t>
          </a:r>
          <a:r>
            <a:rPr lang="en-US" cap="none" sz="1100" b="0" i="0" u="none" baseline="0">
              <a:solidFill>
                <a:srgbClr val="000000"/>
              </a:solidFill>
              <a:latin typeface="Calibri"/>
              <a:ea typeface="Calibri"/>
              <a:cs typeface="Calibri"/>
            </a:rPr>
            <a:t>Begin by clicking on the Day 1 tab at the bottom of the window.
</a:t>
          </a:r>
          <a:r>
            <a:rPr lang="en-US" cap="none" sz="1100" b="0" i="0" u="none" baseline="0">
              <a:solidFill>
                <a:srgbClr val="000000"/>
              </a:solidFill>
              <a:latin typeface="Calibri"/>
              <a:ea typeface="Calibri"/>
              <a:cs typeface="Calibri"/>
            </a:rPr>
            <a:t>While holding down the shift key, click on the             button to the left of the Day 1 tab</a:t>
          </a:r>
          <a:r>
            <a:rPr lang="en-US" cap="none" sz="1100" b="0" i="0" u="none" baseline="0">
              <a:solidFill>
                <a:srgbClr val="000000"/>
              </a:solidFill>
              <a:latin typeface="Calibri"/>
              <a:ea typeface="Calibri"/>
              <a:cs typeface="Calibri"/>
            </a:rPr>
            <a:t> and then click on the Day 180 tab.  This will select all 180 worksheets.
</a:t>
          </a:r>
          <a:r>
            <a:rPr lang="en-US" cap="none" sz="1100" b="0" i="0" u="none" baseline="0">
              <a:solidFill>
                <a:srgbClr val="000000"/>
              </a:solidFill>
              <a:latin typeface="Calibri"/>
              <a:ea typeface="Calibri"/>
              <a:cs typeface="Calibri"/>
            </a:rPr>
            <a:t>Let go of the shift key.
</a:t>
          </a:r>
          <a:r>
            <a:rPr lang="en-US" cap="none" sz="1100" b="0" i="0" u="none" baseline="0">
              <a:solidFill>
                <a:srgbClr val="000000"/>
              </a:solidFill>
              <a:latin typeface="Calibri"/>
              <a:ea typeface="Calibri"/>
              <a:cs typeface="Calibri"/>
            </a:rPr>
            <a:t>Type your name in cell A1
</a:t>
          </a:r>
          <a:r>
            <a:rPr lang="en-US" cap="none" sz="1100" b="0" i="0" u="none" baseline="0">
              <a:solidFill>
                <a:srgbClr val="000000"/>
              </a:solidFill>
              <a:latin typeface="Calibri"/>
              <a:ea typeface="Calibri"/>
              <a:cs typeface="Calibri"/>
            </a:rPr>
            <a:t>Type the names of your students in the cells under column A.
</a:t>
          </a:r>
          <a:r>
            <a:rPr lang="en-US" cap="none" sz="1100" b="0" i="0" u="none" baseline="0">
              <a:solidFill>
                <a:srgbClr val="000000"/>
              </a:solidFill>
              <a:latin typeface="Calibri"/>
              <a:ea typeface="Calibri"/>
              <a:cs typeface="Calibri"/>
            </a:rPr>
            <a:t>Click on the Day 2 tab to deselect all worksheets except that one and then return to Day 1.
</a:t>
          </a:r>
          <a:r>
            <a:rPr lang="en-US" cap="none" sz="1100" b="0" i="0" u="none" baseline="0">
              <a:solidFill>
                <a:srgbClr val="000000"/>
              </a:solidFill>
              <a:latin typeface="Calibri"/>
              <a:ea typeface="Calibri"/>
              <a:cs typeface="Calibri"/>
            </a:rPr>
            <a:t>Save the workbook.
</a:t>
          </a:r>
          <a:r>
            <a:rPr lang="en-US" cap="none" sz="1100" b="0" i="0" u="none" baseline="0">
              <a:solidFill>
                <a:srgbClr val="000000"/>
              </a:solidFill>
              <a:latin typeface="Calibri"/>
              <a:ea typeface="Calibri"/>
              <a:cs typeface="Calibri"/>
            </a:rPr>
            <a:t>Each morning open this file and click on the appropriate tab at the bottom of the screen.
</a:t>
          </a:r>
          <a:r>
            <a:rPr lang="en-US" cap="none" sz="1100" b="0" i="0" u="none" baseline="0">
              <a:solidFill>
                <a:srgbClr val="000000"/>
              </a:solidFill>
              <a:latin typeface="Calibri"/>
              <a:ea typeface="Calibri"/>
              <a:cs typeface="Calibri"/>
            </a:rPr>
            <a:t>Students must be taught to find their name and click in the green cell beside it to type their response.  
</a:t>
          </a:r>
          <a:r>
            <a:rPr lang="en-US" cap="none" sz="1100" b="0" i="0" u="none" baseline="0">
              <a:solidFill>
                <a:srgbClr val="000000"/>
              </a:solidFill>
              <a:latin typeface="Calibri"/>
              <a:ea typeface="Calibri"/>
              <a:cs typeface="Calibri"/>
            </a:rPr>
            <a:t>Acceptable responses are already labeled on the existing blank bar graphs.
</a:t>
          </a:r>
          <a:r>
            <a:rPr lang="en-US" cap="none" sz="1100" b="0" i="0" u="none" baseline="0">
              <a:solidFill>
                <a:srgbClr val="000000"/>
              </a:solidFill>
              <a:latin typeface="Calibri"/>
              <a:ea typeface="Calibri"/>
              <a:cs typeface="Calibri"/>
            </a:rPr>
            <a:t>Students must press enter after their response is complete.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rare cases, I have had to remind students not to fill in information for another student.  If this occurs, however, the student can change his/her response to their own choice by typing over the previous response.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Save the file before closing daily.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you get to the point in your curriculum where students must answer questions about graphs, you now have meaningful graphs that you can use to customize your own word problems.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Delete this box once you are comfortable with this file.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ENJOY!!</a:t>
          </a:r>
        </a:p>
      </xdr:txBody>
    </xdr:sp>
    <xdr:clientData/>
  </xdr:twoCellAnchor>
  <xdr:twoCellAnchor editAs="oneCell">
    <xdr:from>
      <xdr:col>15</xdr:col>
      <xdr:colOff>295275</xdr:colOff>
      <xdr:row>4</xdr:row>
      <xdr:rowOff>133350</xdr:rowOff>
    </xdr:from>
    <xdr:to>
      <xdr:col>15</xdr:col>
      <xdr:colOff>476250</xdr:colOff>
      <xdr:row>5</xdr:row>
      <xdr:rowOff>133350</xdr:rowOff>
    </xdr:to>
    <xdr:pic>
      <xdr:nvPicPr>
        <xdr:cNvPr id="3" name="Picture 2"/>
        <xdr:cNvPicPr preferRelativeResize="1">
          <a:picLocks noChangeAspect="1"/>
        </xdr:cNvPicPr>
      </xdr:nvPicPr>
      <xdr:blipFill>
        <a:blip r:embed="rId2"/>
        <a:stretch>
          <a:fillRect/>
        </a:stretch>
      </xdr:blipFill>
      <xdr:spPr>
        <a:xfrm>
          <a:off x="10153650" y="1019175"/>
          <a:ext cx="180975" cy="161925"/>
        </a:xfrm>
        <a:prstGeom prst="rect">
          <a:avLst/>
        </a:prstGeom>
        <a:noFill/>
        <a:ln w="9525" cmpd="sng">
          <a:noFill/>
        </a:ln>
      </xdr:spPr>
    </xdr:pic>
    <xdr:clientData/>
  </xdr:twoCellAnchor>
  <xdr:twoCellAnchor>
    <xdr:from>
      <xdr:col>0</xdr:col>
      <xdr:colOff>1571625</xdr:colOff>
      <xdr:row>35</xdr:row>
      <xdr:rowOff>9525</xdr:rowOff>
    </xdr:from>
    <xdr:to>
      <xdr:col>8</xdr:col>
      <xdr:colOff>581025</xdr:colOff>
      <xdr:row>43</xdr:row>
      <xdr:rowOff>28575</xdr:rowOff>
    </xdr:to>
    <xdr:sp>
      <xdr:nvSpPr>
        <xdr:cNvPr id="4" name="TextBox 4">
          <a:hlinkClick r:id="rId3"/>
        </xdr:cNvPr>
        <xdr:cNvSpPr txBox="1">
          <a:spLocks noChangeArrowheads="1"/>
        </xdr:cNvSpPr>
      </xdr:nvSpPr>
      <xdr:spPr>
        <a:xfrm>
          <a:off x="1571625" y="5915025"/>
          <a:ext cx="5791200" cy="1314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file was created by Heather M. Kaiser
</a:t>
          </a:r>
          <a:r>
            <a:rPr lang="en-US" cap="none" sz="1100" b="0" i="0" u="none" baseline="0">
              <a:solidFill>
                <a:srgbClr val="000000"/>
              </a:solidFill>
              <a:latin typeface="Calibri"/>
              <a:ea typeface="Calibri"/>
              <a:cs typeface="Calibri"/>
            </a:rPr>
            <a:t>copyright</a:t>
          </a:r>
          <a:r>
            <a:rPr lang="en-US" cap="none" sz="1100" b="0" i="0" u="none" baseline="0">
              <a:solidFill>
                <a:srgbClr val="000000"/>
              </a:solidFill>
              <a:latin typeface="Calibri"/>
              <a:ea typeface="Calibri"/>
              <a:cs typeface="Calibri"/>
            </a:rPr>
            <a:t> 2004
</a:t>
          </a:r>
          <a:r>
            <a:rPr lang="en-US" cap="none" sz="1100" b="0" i="0" u="none" baseline="0">
              <a:solidFill>
                <a:srgbClr val="000000"/>
              </a:solidFill>
              <a:latin typeface="Calibri"/>
              <a:ea typeface="Calibri"/>
              <a:cs typeface="Calibri"/>
            </a:rPr>
            <a:t>Permission granted for classroom use only. 
</a:t>
          </a:r>
          <a:r>
            <a:rPr lang="en-US" cap="none" sz="1100" b="0" i="0" u="none" baseline="0">
              <a:solidFill>
                <a:srgbClr val="000000"/>
              </a:solidFill>
              <a:latin typeface="Calibri"/>
              <a:ea typeface="Calibri"/>
              <a:cs typeface="Calibri"/>
            </a:rPr>
            <a:t>For permission to use in any other way, please contact me in writing at: mailto:ccsteacher001@gmail.com</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12</xdr:col>
      <xdr:colOff>0</xdr:colOff>
      <xdr:row>30</xdr:row>
      <xdr:rowOff>9525</xdr:rowOff>
    </xdr:to>
    <xdr:graphicFrame>
      <xdr:nvGraphicFramePr>
        <xdr:cNvPr id="1" name="Chart 1"/>
        <xdr:cNvGraphicFramePr/>
      </xdr:nvGraphicFramePr>
      <xdr:xfrm>
        <a:off x="3124200" y="561975"/>
        <a:ext cx="4895850" cy="4543425"/>
      </xdr:xfrm>
      <a:graphic>
        <a:graphicData uri="http://schemas.openxmlformats.org/drawingml/2006/chart">
          <c:chart xmlns:c="http://schemas.openxmlformats.org/drawingml/2006/chart" r:id="rId1"/>
        </a:graphicData>
      </a:graphic>
    </xdr:graphicFrame>
    <xdr:clientData/>
  </xdr:twoCellAnchor>
</xdr:wsDr>
</file>

<file path=xl/drawings/drawing10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11</xdr:col>
      <xdr:colOff>209550</xdr:colOff>
      <xdr:row>28</xdr:row>
      <xdr:rowOff>19050</xdr:rowOff>
    </xdr:to>
    <xdr:graphicFrame>
      <xdr:nvGraphicFramePr>
        <xdr:cNvPr id="1" name="Chart 1"/>
        <xdr:cNvGraphicFramePr/>
      </xdr:nvGraphicFramePr>
      <xdr:xfrm>
        <a:off x="3124200" y="581025"/>
        <a:ext cx="4486275" cy="4210050"/>
      </xdr:xfrm>
      <a:graphic>
        <a:graphicData uri="http://schemas.openxmlformats.org/drawingml/2006/chart">
          <c:chart xmlns:c="http://schemas.openxmlformats.org/drawingml/2006/chart" r:id="rId1"/>
        </a:graphicData>
      </a:graphic>
    </xdr:graphicFrame>
    <xdr:clientData/>
  </xdr:twoCellAnchor>
</xdr:wsDr>
</file>

<file path=xl/drawings/drawing10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11</xdr:col>
      <xdr:colOff>219075</xdr:colOff>
      <xdr:row>28</xdr:row>
      <xdr:rowOff>0</xdr:rowOff>
    </xdr:to>
    <xdr:graphicFrame>
      <xdr:nvGraphicFramePr>
        <xdr:cNvPr id="1" name="Chart 1"/>
        <xdr:cNvGraphicFramePr/>
      </xdr:nvGraphicFramePr>
      <xdr:xfrm>
        <a:off x="3133725" y="571500"/>
        <a:ext cx="4486275" cy="4200525"/>
      </xdr:xfrm>
      <a:graphic>
        <a:graphicData uri="http://schemas.openxmlformats.org/drawingml/2006/chart">
          <c:chart xmlns:c="http://schemas.openxmlformats.org/drawingml/2006/chart" r:id="rId1"/>
        </a:graphicData>
      </a:graphic>
    </xdr:graphicFrame>
    <xdr:clientData/>
  </xdr:twoCellAnchor>
</xdr:wsDr>
</file>

<file path=xl/drawings/drawing10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228600</xdr:rowOff>
    </xdr:from>
    <xdr:to>
      <xdr:col>11</xdr:col>
      <xdr:colOff>219075</xdr:colOff>
      <xdr:row>28</xdr:row>
      <xdr:rowOff>28575</xdr:rowOff>
    </xdr:to>
    <xdr:graphicFrame>
      <xdr:nvGraphicFramePr>
        <xdr:cNvPr id="1" name="Chart 2"/>
        <xdr:cNvGraphicFramePr/>
      </xdr:nvGraphicFramePr>
      <xdr:xfrm>
        <a:off x="3124200" y="561975"/>
        <a:ext cx="4495800" cy="4238625"/>
      </xdr:xfrm>
      <a:graphic>
        <a:graphicData uri="http://schemas.openxmlformats.org/drawingml/2006/chart">
          <c:chart xmlns:c="http://schemas.openxmlformats.org/drawingml/2006/chart" r:id="rId1"/>
        </a:graphicData>
      </a:graphic>
    </xdr:graphicFrame>
    <xdr:clientData/>
  </xdr:twoCellAnchor>
</xdr:wsDr>
</file>

<file path=xl/drawings/drawing10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219075</xdr:colOff>
      <xdr:row>28</xdr:row>
      <xdr:rowOff>0</xdr:rowOff>
    </xdr:to>
    <xdr:graphicFrame>
      <xdr:nvGraphicFramePr>
        <xdr:cNvPr id="1" name="Chart 1"/>
        <xdr:cNvGraphicFramePr/>
      </xdr:nvGraphicFramePr>
      <xdr:xfrm>
        <a:off x="3133725" y="561975"/>
        <a:ext cx="4486275" cy="4210050"/>
      </xdr:xfrm>
      <a:graphic>
        <a:graphicData uri="http://schemas.openxmlformats.org/drawingml/2006/chart">
          <c:chart xmlns:c="http://schemas.openxmlformats.org/drawingml/2006/chart" r:id="rId1"/>
        </a:graphicData>
      </a:graphic>
    </xdr:graphicFrame>
    <xdr:clientData/>
  </xdr:twoCellAnchor>
</xdr:wsDr>
</file>

<file path=xl/drawings/drawing10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219075</xdr:rowOff>
    </xdr:from>
    <xdr:to>
      <xdr:col>11</xdr:col>
      <xdr:colOff>333375</xdr:colOff>
      <xdr:row>28</xdr:row>
      <xdr:rowOff>19050</xdr:rowOff>
    </xdr:to>
    <xdr:graphicFrame>
      <xdr:nvGraphicFramePr>
        <xdr:cNvPr id="1" name="Chart 1"/>
        <xdr:cNvGraphicFramePr/>
      </xdr:nvGraphicFramePr>
      <xdr:xfrm>
        <a:off x="3124200" y="552450"/>
        <a:ext cx="4610100" cy="4238625"/>
      </xdr:xfrm>
      <a:graphic>
        <a:graphicData uri="http://schemas.openxmlformats.org/drawingml/2006/chart">
          <c:chart xmlns:c="http://schemas.openxmlformats.org/drawingml/2006/chart" r:id="rId1"/>
        </a:graphicData>
      </a:graphic>
    </xdr:graphicFrame>
    <xdr:clientData/>
  </xdr:twoCellAnchor>
</xdr:wsDr>
</file>

<file path=xl/drawings/drawing10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228600</xdr:rowOff>
    </xdr:from>
    <xdr:to>
      <xdr:col>11</xdr:col>
      <xdr:colOff>219075</xdr:colOff>
      <xdr:row>28</xdr:row>
      <xdr:rowOff>0</xdr:rowOff>
    </xdr:to>
    <xdr:graphicFrame>
      <xdr:nvGraphicFramePr>
        <xdr:cNvPr id="1" name="Chart 1"/>
        <xdr:cNvGraphicFramePr/>
      </xdr:nvGraphicFramePr>
      <xdr:xfrm>
        <a:off x="3124200" y="561975"/>
        <a:ext cx="4495800" cy="4210050"/>
      </xdr:xfrm>
      <a:graphic>
        <a:graphicData uri="http://schemas.openxmlformats.org/drawingml/2006/chart">
          <c:chart xmlns:c="http://schemas.openxmlformats.org/drawingml/2006/chart" r:id="rId1"/>
        </a:graphicData>
      </a:graphic>
    </xdr:graphicFrame>
    <xdr:clientData/>
  </xdr:twoCellAnchor>
</xdr:wsDr>
</file>

<file path=xl/drawings/drawing10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219075</xdr:rowOff>
    </xdr:from>
    <xdr:to>
      <xdr:col>11</xdr:col>
      <xdr:colOff>161925</xdr:colOff>
      <xdr:row>28</xdr:row>
      <xdr:rowOff>0</xdr:rowOff>
    </xdr:to>
    <xdr:graphicFrame>
      <xdr:nvGraphicFramePr>
        <xdr:cNvPr id="1" name="Chart 1"/>
        <xdr:cNvGraphicFramePr/>
      </xdr:nvGraphicFramePr>
      <xdr:xfrm>
        <a:off x="3124200" y="552450"/>
        <a:ext cx="4438650" cy="4219575"/>
      </xdr:xfrm>
      <a:graphic>
        <a:graphicData uri="http://schemas.openxmlformats.org/drawingml/2006/chart">
          <c:chart xmlns:c="http://schemas.openxmlformats.org/drawingml/2006/chart" r:id="rId1"/>
        </a:graphicData>
      </a:graphic>
    </xdr:graphicFrame>
    <xdr:clientData/>
  </xdr:twoCellAnchor>
</xdr:wsDr>
</file>

<file path=xl/drawings/drawing10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209550</xdr:colOff>
      <xdr:row>28</xdr:row>
      <xdr:rowOff>19050</xdr:rowOff>
    </xdr:to>
    <xdr:graphicFrame>
      <xdr:nvGraphicFramePr>
        <xdr:cNvPr id="1" name="Chart 1"/>
        <xdr:cNvGraphicFramePr/>
      </xdr:nvGraphicFramePr>
      <xdr:xfrm>
        <a:off x="3124200" y="571500"/>
        <a:ext cx="4486275" cy="4219575"/>
      </xdr:xfrm>
      <a:graphic>
        <a:graphicData uri="http://schemas.openxmlformats.org/drawingml/2006/chart">
          <c:chart xmlns:c="http://schemas.openxmlformats.org/drawingml/2006/chart" r:id="rId1"/>
        </a:graphicData>
      </a:graphic>
    </xdr:graphicFrame>
    <xdr:clientData/>
  </xdr:twoCellAnchor>
</xdr:wsDr>
</file>

<file path=xl/drawings/drawing10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10</xdr:col>
      <xdr:colOff>0</xdr:colOff>
      <xdr:row>28</xdr:row>
      <xdr:rowOff>0</xdr:rowOff>
    </xdr:to>
    <xdr:graphicFrame>
      <xdr:nvGraphicFramePr>
        <xdr:cNvPr id="1" name="Chart 1"/>
        <xdr:cNvGraphicFramePr/>
      </xdr:nvGraphicFramePr>
      <xdr:xfrm>
        <a:off x="3133725" y="571500"/>
        <a:ext cx="4267200" cy="4200525"/>
      </xdr:xfrm>
      <a:graphic>
        <a:graphicData uri="http://schemas.openxmlformats.org/drawingml/2006/chart">
          <c:chart xmlns:c="http://schemas.openxmlformats.org/drawingml/2006/chart" r:id="rId1"/>
        </a:graphicData>
      </a:graphic>
    </xdr:graphicFrame>
    <xdr:clientData/>
  </xdr:twoCellAnchor>
</xdr:wsDr>
</file>

<file path=xl/drawings/drawing10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219075</xdr:colOff>
      <xdr:row>28</xdr:row>
      <xdr:rowOff>9525</xdr:rowOff>
    </xdr:to>
    <xdr:graphicFrame>
      <xdr:nvGraphicFramePr>
        <xdr:cNvPr id="1" name="Chart 1"/>
        <xdr:cNvGraphicFramePr/>
      </xdr:nvGraphicFramePr>
      <xdr:xfrm>
        <a:off x="3124200" y="561975"/>
        <a:ext cx="4495800" cy="42195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12</xdr:col>
      <xdr:colOff>28575</xdr:colOff>
      <xdr:row>28</xdr:row>
      <xdr:rowOff>47625</xdr:rowOff>
    </xdr:to>
    <xdr:graphicFrame>
      <xdr:nvGraphicFramePr>
        <xdr:cNvPr id="1" name="Chart 1"/>
        <xdr:cNvGraphicFramePr/>
      </xdr:nvGraphicFramePr>
      <xdr:xfrm>
        <a:off x="3124200" y="581025"/>
        <a:ext cx="4924425" cy="4238625"/>
      </xdr:xfrm>
      <a:graphic>
        <a:graphicData uri="http://schemas.openxmlformats.org/drawingml/2006/chart">
          <c:chart xmlns:c="http://schemas.openxmlformats.org/drawingml/2006/chart" r:id="rId1"/>
        </a:graphicData>
      </a:graphic>
    </xdr:graphicFrame>
    <xdr:clientData/>
  </xdr:twoCellAnchor>
</xdr:wsDr>
</file>

<file path=xl/drawings/drawing1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28575</xdr:rowOff>
    </xdr:from>
    <xdr:to>
      <xdr:col>10</xdr:col>
      <xdr:colOff>0</xdr:colOff>
      <xdr:row>28</xdr:row>
      <xdr:rowOff>47625</xdr:rowOff>
    </xdr:to>
    <xdr:graphicFrame>
      <xdr:nvGraphicFramePr>
        <xdr:cNvPr id="1" name="Chart 1"/>
        <xdr:cNvGraphicFramePr/>
      </xdr:nvGraphicFramePr>
      <xdr:xfrm>
        <a:off x="3124200" y="590550"/>
        <a:ext cx="4276725" cy="4229100"/>
      </xdr:xfrm>
      <a:graphic>
        <a:graphicData uri="http://schemas.openxmlformats.org/drawingml/2006/chart">
          <c:chart xmlns:c="http://schemas.openxmlformats.org/drawingml/2006/chart" r:id="rId1"/>
        </a:graphicData>
      </a:graphic>
    </xdr:graphicFrame>
    <xdr:clientData/>
  </xdr:twoCellAnchor>
</xdr:wsDr>
</file>

<file path=xl/drawings/drawing1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228600</xdr:colOff>
      <xdr:row>28</xdr:row>
      <xdr:rowOff>28575</xdr:rowOff>
    </xdr:to>
    <xdr:graphicFrame>
      <xdr:nvGraphicFramePr>
        <xdr:cNvPr id="1" name="Chart 1"/>
        <xdr:cNvGraphicFramePr/>
      </xdr:nvGraphicFramePr>
      <xdr:xfrm>
        <a:off x="3124200" y="571500"/>
        <a:ext cx="4505325" cy="4229100"/>
      </xdr:xfrm>
      <a:graphic>
        <a:graphicData uri="http://schemas.openxmlformats.org/drawingml/2006/chart">
          <c:chart xmlns:c="http://schemas.openxmlformats.org/drawingml/2006/chart" r:id="rId1"/>
        </a:graphicData>
      </a:graphic>
    </xdr:graphicFrame>
    <xdr:clientData/>
  </xdr:twoCellAnchor>
</xdr:wsDr>
</file>

<file path=xl/drawings/drawing1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10</xdr:col>
      <xdr:colOff>0</xdr:colOff>
      <xdr:row>28</xdr:row>
      <xdr:rowOff>19050</xdr:rowOff>
    </xdr:to>
    <xdr:graphicFrame>
      <xdr:nvGraphicFramePr>
        <xdr:cNvPr id="1" name="Chart 1"/>
        <xdr:cNvGraphicFramePr/>
      </xdr:nvGraphicFramePr>
      <xdr:xfrm>
        <a:off x="3124200" y="581025"/>
        <a:ext cx="4276725" cy="4210050"/>
      </xdr:xfrm>
      <a:graphic>
        <a:graphicData uri="http://schemas.openxmlformats.org/drawingml/2006/chart">
          <c:chart xmlns:c="http://schemas.openxmlformats.org/drawingml/2006/chart" r:id="rId1"/>
        </a:graphicData>
      </a:graphic>
    </xdr:graphicFrame>
    <xdr:clientData/>
  </xdr:twoCellAnchor>
</xdr:wsDr>
</file>

<file path=xl/drawings/drawing1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219075</xdr:colOff>
      <xdr:row>28</xdr:row>
      <xdr:rowOff>9525</xdr:rowOff>
    </xdr:to>
    <xdr:graphicFrame>
      <xdr:nvGraphicFramePr>
        <xdr:cNvPr id="1" name="Chart 1"/>
        <xdr:cNvGraphicFramePr/>
      </xdr:nvGraphicFramePr>
      <xdr:xfrm>
        <a:off x="3124200" y="571500"/>
        <a:ext cx="4495800" cy="4210050"/>
      </xdr:xfrm>
      <a:graphic>
        <a:graphicData uri="http://schemas.openxmlformats.org/drawingml/2006/chart">
          <c:chart xmlns:c="http://schemas.openxmlformats.org/drawingml/2006/chart" r:id="rId1"/>
        </a:graphicData>
      </a:graphic>
    </xdr:graphicFrame>
    <xdr:clientData/>
  </xdr:twoCellAnchor>
</xdr:wsDr>
</file>

<file path=xl/drawings/drawing1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11</xdr:col>
      <xdr:colOff>238125</xdr:colOff>
      <xdr:row>28</xdr:row>
      <xdr:rowOff>0</xdr:rowOff>
    </xdr:to>
    <xdr:graphicFrame>
      <xdr:nvGraphicFramePr>
        <xdr:cNvPr id="1" name="Chart 1"/>
        <xdr:cNvGraphicFramePr/>
      </xdr:nvGraphicFramePr>
      <xdr:xfrm>
        <a:off x="3124200" y="581025"/>
        <a:ext cx="4514850" cy="4191000"/>
      </xdr:xfrm>
      <a:graphic>
        <a:graphicData uri="http://schemas.openxmlformats.org/drawingml/2006/chart">
          <c:chart xmlns:c="http://schemas.openxmlformats.org/drawingml/2006/chart" r:id="rId1"/>
        </a:graphicData>
      </a:graphic>
    </xdr:graphicFrame>
    <xdr:clientData/>
  </xdr:twoCellAnchor>
</xdr:wsDr>
</file>

<file path=xl/drawings/drawing1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11</xdr:col>
      <xdr:colOff>219075</xdr:colOff>
      <xdr:row>28</xdr:row>
      <xdr:rowOff>19050</xdr:rowOff>
    </xdr:to>
    <xdr:graphicFrame>
      <xdr:nvGraphicFramePr>
        <xdr:cNvPr id="1" name="Chart 2"/>
        <xdr:cNvGraphicFramePr/>
      </xdr:nvGraphicFramePr>
      <xdr:xfrm>
        <a:off x="3124200" y="581025"/>
        <a:ext cx="4495800" cy="4210050"/>
      </xdr:xfrm>
      <a:graphic>
        <a:graphicData uri="http://schemas.openxmlformats.org/drawingml/2006/chart">
          <c:chart xmlns:c="http://schemas.openxmlformats.org/drawingml/2006/chart" r:id="rId1"/>
        </a:graphicData>
      </a:graphic>
    </xdr:graphicFrame>
    <xdr:clientData/>
  </xdr:twoCellAnchor>
</xdr:wsDr>
</file>

<file path=xl/drawings/drawing1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10</xdr:col>
      <xdr:colOff>0</xdr:colOff>
      <xdr:row>28</xdr:row>
      <xdr:rowOff>28575</xdr:rowOff>
    </xdr:to>
    <xdr:graphicFrame>
      <xdr:nvGraphicFramePr>
        <xdr:cNvPr id="1" name="Chart 1"/>
        <xdr:cNvGraphicFramePr/>
      </xdr:nvGraphicFramePr>
      <xdr:xfrm>
        <a:off x="3124200" y="561975"/>
        <a:ext cx="4276725" cy="4238625"/>
      </xdr:xfrm>
      <a:graphic>
        <a:graphicData uri="http://schemas.openxmlformats.org/drawingml/2006/chart">
          <c:chart xmlns:c="http://schemas.openxmlformats.org/drawingml/2006/chart" r:id="rId1"/>
        </a:graphicData>
      </a:graphic>
    </xdr:graphicFrame>
    <xdr:clientData/>
  </xdr:twoCellAnchor>
</xdr:wsDr>
</file>

<file path=xl/drawings/drawing1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9525</xdr:rowOff>
    </xdr:from>
    <xdr:to>
      <xdr:col>10</xdr:col>
      <xdr:colOff>0</xdr:colOff>
      <xdr:row>28</xdr:row>
      <xdr:rowOff>9525</xdr:rowOff>
    </xdr:to>
    <xdr:graphicFrame>
      <xdr:nvGraphicFramePr>
        <xdr:cNvPr id="1" name="Chart 1"/>
        <xdr:cNvGraphicFramePr/>
      </xdr:nvGraphicFramePr>
      <xdr:xfrm>
        <a:off x="3152775" y="571500"/>
        <a:ext cx="4248150" cy="4210050"/>
      </xdr:xfrm>
      <a:graphic>
        <a:graphicData uri="http://schemas.openxmlformats.org/drawingml/2006/chart">
          <c:chart xmlns:c="http://schemas.openxmlformats.org/drawingml/2006/chart" r:id="rId1"/>
        </a:graphicData>
      </a:graphic>
    </xdr:graphicFrame>
    <xdr:clientData/>
  </xdr:twoCellAnchor>
</xdr:wsDr>
</file>

<file path=xl/drawings/drawing1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10</xdr:col>
      <xdr:colOff>0</xdr:colOff>
      <xdr:row>28</xdr:row>
      <xdr:rowOff>9525</xdr:rowOff>
    </xdr:to>
    <xdr:graphicFrame>
      <xdr:nvGraphicFramePr>
        <xdr:cNvPr id="1" name="Chart 1"/>
        <xdr:cNvGraphicFramePr/>
      </xdr:nvGraphicFramePr>
      <xdr:xfrm>
        <a:off x="3133725" y="571500"/>
        <a:ext cx="4267200" cy="4210050"/>
      </xdr:xfrm>
      <a:graphic>
        <a:graphicData uri="http://schemas.openxmlformats.org/drawingml/2006/chart">
          <c:chart xmlns:c="http://schemas.openxmlformats.org/drawingml/2006/chart" r:id="rId1"/>
        </a:graphicData>
      </a:graphic>
    </xdr:graphicFrame>
    <xdr:clientData/>
  </xdr:twoCellAnchor>
</xdr:wsDr>
</file>

<file path=xl/drawings/drawing1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0</xdr:rowOff>
    </xdr:from>
    <xdr:to>
      <xdr:col>10</xdr:col>
      <xdr:colOff>0</xdr:colOff>
      <xdr:row>28</xdr:row>
      <xdr:rowOff>9525</xdr:rowOff>
    </xdr:to>
    <xdr:graphicFrame>
      <xdr:nvGraphicFramePr>
        <xdr:cNvPr id="1" name="Chart 1"/>
        <xdr:cNvGraphicFramePr/>
      </xdr:nvGraphicFramePr>
      <xdr:xfrm>
        <a:off x="3143250" y="561975"/>
        <a:ext cx="4257675" cy="42195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12</xdr:col>
      <xdr:colOff>0</xdr:colOff>
      <xdr:row>29</xdr:row>
      <xdr:rowOff>28575</xdr:rowOff>
    </xdr:to>
    <xdr:graphicFrame>
      <xdr:nvGraphicFramePr>
        <xdr:cNvPr id="1" name="Chart 1"/>
        <xdr:cNvGraphicFramePr/>
      </xdr:nvGraphicFramePr>
      <xdr:xfrm>
        <a:off x="3133725" y="561975"/>
        <a:ext cx="4886325" cy="4400550"/>
      </xdr:xfrm>
      <a:graphic>
        <a:graphicData uri="http://schemas.openxmlformats.org/drawingml/2006/chart">
          <c:chart xmlns:c="http://schemas.openxmlformats.org/drawingml/2006/chart" r:id="rId1"/>
        </a:graphicData>
      </a:graphic>
    </xdr:graphicFrame>
    <xdr:clientData/>
  </xdr:twoCellAnchor>
</xdr:wsDr>
</file>

<file path=xl/drawings/drawing1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238125</xdr:colOff>
      <xdr:row>27</xdr:row>
      <xdr:rowOff>152400</xdr:rowOff>
    </xdr:to>
    <xdr:graphicFrame>
      <xdr:nvGraphicFramePr>
        <xdr:cNvPr id="1" name="Chart 1"/>
        <xdr:cNvGraphicFramePr/>
      </xdr:nvGraphicFramePr>
      <xdr:xfrm>
        <a:off x="3124200" y="571500"/>
        <a:ext cx="4514850" cy="4191000"/>
      </xdr:xfrm>
      <a:graphic>
        <a:graphicData uri="http://schemas.openxmlformats.org/drawingml/2006/chart">
          <c:chart xmlns:c="http://schemas.openxmlformats.org/drawingml/2006/chart" r:id="rId1"/>
        </a:graphicData>
      </a:graphic>
    </xdr:graphicFrame>
    <xdr:clientData/>
  </xdr:twoCellAnchor>
</xdr:wsDr>
</file>

<file path=xl/drawings/drawing1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228600</xdr:rowOff>
    </xdr:from>
    <xdr:to>
      <xdr:col>11</xdr:col>
      <xdr:colOff>238125</xdr:colOff>
      <xdr:row>27</xdr:row>
      <xdr:rowOff>152400</xdr:rowOff>
    </xdr:to>
    <xdr:graphicFrame>
      <xdr:nvGraphicFramePr>
        <xdr:cNvPr id="1" name="Chart 1"/>
        <xdr:cNvGraphicFramePr/>
      </xdr:nvGraphicFramePr>
      <xdr:xfrm>
        <a:off x="3124200" y="561975"/>
        <a:ext cx="4514850" cy="4200525"/>
      </xdr:xfrm>
      <a:graphic>
        <a:graphicData uri="http://schemas.openxmlformats.org/drawingml/2006/chart">
          <c:chart xmlns:c="http://schemas.openxmlformats.org/drawingml/2006/chart" r:id="rId1"/>
        </a:graphicData>
      </a:graphic>
    </xdr:graphicFrame>
    <xdr:clientData/>
  </xdr:twoCellAnchor>
</xdr:wsDr>
</file>

<file path=xl/drawings/drawing1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11</xdr:col>
      <xdr:colOff>228600</xdr:colOff>
      <xdr:row>28</xdr:row>
      <xdr:rowOff>0</xdr:rowOff>
    </xdr:to>
    <xdr:graphicFrame>
      <xdr:nvGraphicFramePr>
        <xdr:cNvPr id="1" name="Chart 1"/>
        <xdr:cNvGraphicFramePr/>
      </xdr:nvGraphicFramePr>
      <xdr:xfrm>
        <a:off x="3133725" y="571500"/>
        <a:ext cx="4495800" cy="4200525"/>
      </xdr:xfrm>
      <a:graphic>
        <a:graphicData uri="http://schemas.openxmlformats.org/drawingml/2006/chart">
          <c:chart xmlns:c="http://schemas.openxmlformats.org/drawingml/2006/chart" r:id="rId1"/>
        </a:graphicData>
      </a:graphic>
    </xdr:graphicFrame>
    <xdr:clientData/>
  </xdr:twoCellAnchor>
</xdr:wsDr>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228600</xdr:colOff>
      <xdr:row>28</xdr:row>
      <xdr:rowOff>0</xdr:rowOff>
    </xdr:to>
    <xdr:graphicFrame>
      <xdr:nvGraphicFramePr>
        <xdr:cNvPr id="1" name="Chart 1"/>
        <xdr:cNvGraphicFramePr/>
      </xdr:nvGraphicFramePr>
      <xdr:xfrm>
        <a:off x="3124200" y="571500"/>
        <a:ext cx="4505325" cy="4200525"/>
      </xdr:xfrm>
      <a:graphic>
        <a:graphicData uri="http://schemas.openxmlformats.org/drawingml/2006/chart">
          <c:chart xmlns:c="http://schemas.openxmlformats.org/drawingml/2006/chart" r:id="rId1"/>
        </a:graphicData>
      </a:graphic>
    </xdr:graphicFrame>
    <xdr:clientData/>
  </xdr:twoCellAnchor>
</xdr:wsDr>
</file>

<file path=xl/drawings/drawing1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228600</xdr:rowOff>
    </xdr:from>
    <xdr:to>
      <xdr:col>11</xdr:col>
      <xdr:colOff>247650</xdr:colOff>
      <xdr:row>28</xdr:row>
      <xdr:rowOff>19050</xdr:rowOff>
    </xdr:to>
    <xdr:graphicFrame>
      <xdr:nvGraphicFramePr>
        <xdr:cNvPr id="1" name="Chart 1"/>
        <xdr:cNvGraphicFramePr/>
      </xdr:nvGraphicFramePr>
      <xdr:xfrm>
        <a:off x="3133725" y="561975"/>
        <a:ext cx="4514850" cy="4229100"/>
      </xdr:xfrm>
      <a:graphic>
        <a:graphicData uri="http://schemas.openxmlformats.org/drawingml/2006/chart">
          <c:chart xmlns:c="http://schemas.openxmlformats.org/drawingml/2006/chart" r:id="rId1"/>
        </a:graphicData>
      </a:graphic>
    </xdr:graphicFrame>
    <xdr:clientData/>
  </xdr:twoCellAnchor>
</xdr:wsDr>
</file>

<file path=xl/drawings/drawing1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238125</xdr:colOff>
      <xdr:row>28</xdr:row>
      <xdr:rowOff>9525</xdr:rowOff>
    </xdr:to>
    <xdr:graphicFrame>
      <xdr:nvGraphicFramePr>
        <xdr:cNvPr id="1" name="Chart 1"/>
        <xdr:cNvGraphicFramePr/>
      </xdr:nvGraphicFramePr>
      <xdr:xfrm>
        <a:off x="3133725" y="561975"/>
        <a:ext cx="4505325" cy="4219575"/>
      </xdr:xfrm>
      <a:graphic>
        <a:graphicData uri="http://schemas.openxmlformats.org/drawingml/2006/chart">
          <c:chart xmlns:c="http://schemas.openxmlformats.org/drawingml/2006/chart" r:id="rId1"/>
        </a:graphicData>
      </a:graphic>
    </xdr:graphicFrame>
    <xdr:clientData/>
  </xdr:twoCellAnchor>
</xdr:wsDr>
</file>

<file path=xl/drawings/drawing1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19050</xdr:rowOff>
    </xdr:from>
    <xdr:to>
      <xdr:col>11</xdr:col>
      <xdr:colOff>238125</xdr:colOff>
      <xdr:row>28</xdr:row>
      <xdr:rowOff>0</xdr:rowOff>
    </xdr:to>
    <xdr:graphicFrame>
      <xdr:nvGraphicFramePr>
        <xdr:cNvPr id="1" name="Chart 1"/>
        <xdr:cNvGraphicFramePr/>
      </xdr:nvGraphicFramePr>
      <xdr:xfrm>
        <a:off x="3133725" y="581025"/>
        <a:ext cx="4505325" cy="4191000"/>
      </xdr:xfrm>
      <a:graphic>
        <a:graphicData uri="http://schemas.openxmlformats.org/drawingml/2006/chart">
          <c:chart xmlns:c="http://schemas.openxmlformats.org/drawingml/2006/chart" r:id="rId1"/>
        </a:graphicData>
      </a:graphic>
    </xdr:graphicFrame>
    <xdr:clientData/>
  </xdr:twoCellAnchor>
</xdr:wsDr>
</file>

<file path=xl/drawings/drawing1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228600</xdr:colOff>
      <xdr:row>28</xdr:row>
      <xdr:rowOff>9525</xdr:rowOff>
    </xdr:to>
    <xdr:graphicFrame>
      <xdr:nvGraphicFramePr>
        <xdr:cNvPr id="1" name="Chart 1"/>
        <xdr:cNvGraphicFramePr/>
      </xdr:nvGraphicFramePr>
      <xdr:xfrm>
        <a:off x="3124200" y="571500"/>
        <a:ext cx="4505325" cy="4210050"/>
      </xdr:xfrm>
      <a:graphic>
        <a:graphicData uri="http://schemas.openxmlformats.org/drawingml/2006/chart">
          <c:chart xmlns:c="http://schemas.openxmlformats.org/drawingml/2006/chart" r:id="rId1"/>
        </a:graphicData>
      </a:graphic>
    </xdr:graphicFrame>
    <xdr:clientData/>
  </xdr:twoCellAnchor>
</xdr:wsDr>
</file>

<file path=xl/drawings/drawing1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228600</xdr:rowOff>
    </xdr:from>
    <xdr:to>
      <xdr:col>11</xdr:col>
      <xdr:colOff>247650</xdr:colOff>
      <xdr:row>28</xdr:row>
      <xdr:rowOff>9525</xdr:rowOff>
    </xdr:to>
    <xdr:graphicFrame>
      <xdr:nvGraphicFramePr>
        <xdr:cNvPr id="1" name="Chart 2"/>
        <xdr:cNvGraphicFramePr/>
      </xdr:nvGraphicFramePr>
      <xdr:xfrm>
        <a:off x="3124200" y="561975"/>
        <a:ext cx="4524375" cy="4219575"/>
      </xdr:xfrm>
      <a:graphic>
        <a:graphicData uri="http://schemas.openxmlformats.org/drawingml/2006/chart">
          <c:chart xmlns:c="http://schemas.openxmlformats.org/drawingml/2006/chart" r:id="rId1"/>
        </a:graphicData>
      </a:graphic>
    </xdr:graphicFrame>
    <xdr:clientData/>
  </xdr:twoCellAnchor>
</xdr:wsDr>
</file>

<file path=xl/drawings/drawing1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19050</xdr:rowOff>
    </xdr:from>
    <xdr:to>
      <xdr:col>11</xdr:col>
      <xdr:colOff>238125</xdr:colOff>
      <xdr:row>28</xdr:row>
      <xdr:rowOff>19050</xdr:rowOff>
    </xdr:to>
    <xdr:graphicFrame>
      <xdr:nvGraphicFramePr>
        <xdr:cNvPr id="1" name="Chart 1"/>
        <xdr:cNvGraphicFramePr/>
      </xdr:nvGraphicFramePr>
      <xdr:xfrm>
        <a:off x="3133725" y="581025"/>
        <a:ext cx="4505325" cy="42100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12</xdr:col>
      <xdr:colOff>66675</xdr:colOff>
      <xdr:row>28</xdr:row>
      <xdr:rowOff>9525</xdr:rowOff>
    </xdr:to>
    <xdr:graphicFrame>
      <xdr:nvGraphicFramePr>
        <xdr:cNvPr id="1" name="Chart 1"/>
        <xdr:cNvGraphicFramePr/>
      </xdr:nvGraphicFramePr>
      <xdr:xfrm>
        <a:off x="3124200" y="581025"/>
        <a:ext cx="4962525" cy="4200525"/>
      </xdr:xfrm>
      <a:graphic>
        <a:graphicData uri="http://schemas.openxmlformats.org/drawingml/2006/chart">
          <c:chart xmlns:c="http://schemas.openxmlformats.org/drawingml/2006/chart" r:id="rId1"/>
        </a:graphicData>
      </a:graphic>
    </xdr:graphicFrame>
    <xdr:clientData/>
  </xdr:twoCellAnchor>
</xdr:wsDr>
</file>

<file path=xl/drawings/drawing1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0</xdr:rowOff>
    </xdr:from>
    <xdr:to>
      <xdr:col>11</xdr:col>
      <xdr:colOff>28575</xdr:colOff>
      <xdr:row>28</xdr:row>
      <xdr:rowOff>19050</xdr:rowOff>
    </xdr:to>
    <xdr:graphicFrame>
      <xdr:nvGraphicFramePr>
        <xdr:cNvPr id="1" name="Chart 1"/>
        <xdr:cNvGraphicFramePr/>
      </xdr:nvGraphicFramePr>
      <xdr:xfrm>
        <a:off x="3143250" y="561975"/>
        <a:ext cx="4286250" cy="4229100"/>
      </xdr:xfrm>
      <a:graphic>
        <a:graphicData uri="http://schemas.openxmlformats.org/drawingml/2006/chart">
          <c:chart xmlns:c="http://schemas.openxmlformats.org/drawingml/2006/chart" r:id="rId1"/>
        </a:graphicData>
      </a:graphic>
    </xdr:graphicFrame>
    <xdr:clientData/>
  </xdr:twoCellAnchor>
</xdr:wsDr>
</file>

<file path=xl/drawings/drawing1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257175</xdr:colOff>
      <xdr:row>28</xdr:row>
      <xdr:rowOff>9525</xdr:rowOff>
    </xdr:to>
    <xdr:graphicFrame>
      <xdr:nvGraphicFramePr>
        <xdr:cNvPr id="1" name="Chart 1"/>
        <xdr:cNvGraphicFramePr/>
      </xdr:nvGraphicFramePr>
      <xdr:xfrm>
        <a:off x="3133725" y="561975"/>
        <a:ext cx="4524375" cy="4219575"/>
      </xdr:xfrm>
      <a:graphic>
        <a:graphicData uri="http://schemas.openxmlformats.org/drawingml/2006/chart">
          <c:chart xmlns:c="http://schemas.openxmlformats.org/drawingml/2006/chart" r:id="rId1"/>
        </a:graphicData>
      </a:graphic>
    </xdr:graphicFrame>
    <xdr:clientData/>
  </xdr:twoCellAnchor>
</xdr:wsDr>
</file>

<file path=xl/drawings/drawing1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219075</xdr:rowOff>
    </xdr:from>
    <xdr:to>
      <xdr:col>10</xdr:col>
      <xdr:colOff>0</xdr:colOff>
      <xdr:row>28</xdr:row>
      <xdr:rowOff>9525</xdr:rowOff>
    </xdr:to>
    <xdr:graphicFrame>
      <xdr:nvGraphicFramePr>
        <xdr:cNvPr id="1" name="Chart 1"/>
        <xdr:cNvGraphicFramePr/>
      </xdr:nvGraphicFramePr>
      <xdr:xfrm>
        <a:off x="3124200" y="552450"/>
        <a:ext cx="4276725" cy="4229100"/>
      </xdr:xfrm>
      <a:graphic>
        <a:graphicData uri="http://schemas.openxmlformats.org/drawingml/2006/chart">
          <c:chart xmlns:c="http://schemas.openxmlformats.org/drawingml/2006/chart" r:id="rId1"/>
        </a:graphicData>
      </a:graphic>
    </xdr:graphicFrame>
    <xdr:clientData/>
  </xdr:twoCellAnchor>
</xdr:wsDr>
</file>

<file path=xl/drawings/drawing1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228600</xdr:colOff>
      <xdr:row>28</xdr:row>
      <xdr:rowOff>0</xdr:rowOff>
    </xdr:to>
    <xdr:graphicFrame>
      <xdr:nvGraphicFramePr>
        <xdr:cNvPr id="1" name="Chart 1"/>
        <xdr:cNvGraphicFramePr/>
      </xdr:nvGraphicFramePr>
      <xdr:xfrm>
        <a:off x="3124200" y="561975"/>
        <a:ext cx="4505325" cy="4210050"/>
      </xdr:xfrm>
      <a:graphic>
        <a:graphicData uri="http://schemas.openxmlformats.org/drawingml/2006/chart">
          <c:chart xmlns:c="http://schemas.openxmlformats.org/drawingml/2006/chart" r:id="rId1"/>
        </a:graphicData>
      </a:graphic>
    </xdr:graphicFrame>
    <xdr:clientData/>
  </xdr:twoCellAnchor>
</xdr:wsDr>
</file>

<file path=xl/drawings/drawing1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228600</xdr:rowOff>
    </xdr:from>
    <xdr:to>
      <xdr:col>11</xdr:col>
      <xdr:colOff>238125</xdr:colOff>
      <xdr:row>28</xdr:row>
      <xdr:rowOff>9525</xdr:rowOff>
    </xdr:to>
    <xdr:graphicFrame>
      <xdr:nvGraphicFramePr>
        <xdr:cNvPr id="1" name="Chart 1"/>
        <xdr:cNvGraphicFramePr/>
      </xdr:nvGraphicFramePr>
      <xdr:xfrm>
        <a:off x="3124200" y="561975"/>
        <a:ext cx="4514850" cy="4219575"/>
      </xdr:xfrm>
      <a:graphic>
        <a:graphicData uri="http://schemas.openxmlformats.org/drawingml/2006/chart">
          <c:chart xmlns:c="http://schemas.openxmlformats.org/drawingml/2006/chart" r:id="rId1"/>
        </a:graphicData>
      </a:graphic>
    </xdr:graphicFrame>
    <xdr:clientData/>
  </xdr:twoCellAnchor>
</xdr:wsDr>
</file>

<file path=xl/drawings/drawing1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11</xdr:col>
      <xdr:colOff>247650</xdr:colOff>
      <xdr:row>28</xdr:row>
      <xdr:rowOff>28575</xdr:rowOff>
    </xdr:to>
    <xdr:graphicFrame>
      <xdr:nvGraphicFramePr>
        <xdr:cNvPr id="1" name="Chart 1"/>
        <xdr:cNvGraphicFramePr/>
      </xdr:nvGraphicFramePr>
      <xdr:xfrm>
        <a:off x="3133725" y="571500"/>
        <a:ext cx="4514850" cy="4229100"/>
      </xdr:xfrm>
      <a:graphic>
        <a:graphicData uri="http://schemas.openxmlformats.org/drawingml/2006/chart">
          <c:chart xmlns:c="http://schemas.openxmlformats.org/drawingml/2006/chart" r:id="rId1"/>
        </a:graphicData>
      </a:graphic>
    </xdr:graphicFrame>
    <xdr:clientData/>
  </xdr:twoCellAnchor>
</xdr:wsDr>
</file>

<file path=xl/drawings/drawing1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19050</xdr:colOff>
      <xdr:row>28</xdr:row>
      <xdr:rowOff>0</xdr:rowOff>
    </xdr:to>
    <xdr:graphicFrame>
      <xdr:nvGraphicFramePr>
        <xdr:cNvPr id="1" name="Chart 1"/>
        <xdr:cNvGraphicFramePr/>
      </xdr:nvGraphicFramePr>
      <xdr:xfrm>
        <a:off x="3133725" y="561975"/>
        <a:ext cx="4286250" cy="4210050"/>
      </xdr:xfrm>
      <a:graphic>
        <a:graphicData uri="http://schemas.openxmlformats.org/drawingml/2006/chart">
          <c:chart xmlns:c="http://schemas.openxmlformats.org/drawingml/2006/chart" r:id="rId1"/>
        </a:graphicData>
      </a:graphic>
    </xdr:graphicFrame>
    <xdr:clientData/>
  </xdr:twoCellAnchor>
</xdr:wsDr>
</file>

<file path=xl/drawings/drawing1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238125</xdr:colOff>
      <xdr:row>28</xdr:row>
      <xdr:rowOff>28575</xdr:rowOff>
    </xdr:to>
    <xdr:graphicFrame>
      <xdr:nvGraphicFramePr>
        <xdr:cNvPr id="1" name="Chart 1"/>
        <xdr:cNvGraphicFramePr/>
      </xdr:nvGraphicFramePr>
      <xdr:xfrm>
        <a:off x="3133725" y="561975"/>
        <a:ext cx="4505325" cy="4238625"/>
      </xdr:xfrm>
      <a:graphic>
        <a:graphicData uri="http://schemas.openxmlformats.org/drawingml/2006/chart">
          <c:chart xmlns:c="http://schemas.openxmlformats.org/drawingml/2006/chart" r:id="rId1"/>
        </a:graphicData>
      </a:graphic>
    </xdr:graphicFrame>
    <xdr:clientData/>
  </xdr:twoCellAnchor>
</xdr:wsDr>
</file>

<file path=xl/drawings/drawing1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228600</xdr:rowOff>
    </xdr:from>
    <xdr:to>
      <xdr:col>11</xdr:col>
      <xdr:colOff>238125</xdr:colOff>
      <xdr:row>28</xdr:row>
      <xdr:rowOff>9525</xdr:rowOff>
    </xdr:to>
    <xdr:graphicFrame>
      <xdr:nvGraphicFramePr>
        <xdr:cNvPr id="1" name="Chart 1"/>
        <xdr:cNvGraphicFramePr/>
      </xdr:nvGraphicFramePr>
      <xdr:xfrm>
        <a:off x="3133725" y="561975"/>
        <a:ext cx="4505325" cy="4219575"/>
      </xdr:xfrm>
      <a:graphic>
        <a:graphicData uri="http://schemas.openxmlformats.org/drawingml/2006/chart">
          <c:chart xmlns:c="http://schemas.openxmlformats.org/drawingml/2006/chart" r:id="rId1"/>
        </a:graphicData>
      </a:graphic>
    </xdr:graphicFrame>
    <xdr:clientData/>
  </xdr:twoCellAnchor>
</xdr:wsDr>
</file>

<file path=xl/drawings/drawing1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238125</xdr:colOff>
      <xdr:row>28</xdr:row>
      <xdr:rowOff>9525</xdr:rowOff>
    </xdr:to>
    <xdr:graphicFrame>
      <xdr:nvGraphicFramePr>
        <xdr:cNvPr id="1" name="Chart 1"/>
        <xdr:cNvGraphicFramePr/>
      </xdr:nvGraphicFramePr>
      <xdr:xfrm>
        <a:off x="3124200" y="571500"/>
        <a:ext cx="4514850" cy="42100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590550</xdr:colOff>
      <xdr:row>28</xdr:row>
      <xdr:rowOff>19050</xdr:rowOff>
    </xdr:to>
    <xdr:graphicFrame>
      <xdr:nvGraphicFramePr>
        <xdr:cNvPr id="1" name="Chart 2"/>
        <xdr:cNvGraphicFramePr/>
      </xdr:nvGraphicFramePr>
      <xdr:xfrm>
        <a:off x="3124200" y="571500"/>
        <a:ext cx="4876800" cy="4219575"/>
      </xdr:xfrm>
      <a:graphic>
        <a:graphicData uri="http://schemas.openxmlformats.org/drawingml/2006/chart">
          <c:chart xmlns:c="http://schemas.openxmlformats.org/drawingml/2006/chart" r:id="rId1"/>
        </a:graphicData>
      </a:graphic>
    </xdr:graphicFrame>
    <xdr:clientData/>
  </xdr:twoCellAnchor>
</xdr:wsDr>
</file>

<file path=xl/drawings/drawing1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11</xdr:col>
      <xdr:colOff>247650</xdr:colOff>
      <xdr:row>28</xdr:row>
      <xdr:rowOff>0</xdr:rowOff>
    </xdr:to>
    <xdr:graphicFrame>
      <xdr:nvGraphicFramePr>
        <xdr:cNvPr id="1" name="Chart 1"/>
        <xdr:cNvGraphicFramePr/>
      </xdr:nvGraphicFramePr>
      <xdr:xfrm>
        <a:off x="3143250" y="571500"/>
        <a:ext cx="4505325" cy="4200525"/>
      </xdr:xfrm>
      <a:graphic>
        <a:graphicData uri="http://schemas.openxmlformats.org/drawingml/2006/chart">
          <c:chart xmlns:c="http://schemas.openxmlformats.org/drawingml/2006/chart" r:id="rId1"/>
        </a:graphicData>
      </a:graphic>
    </xdr:graphicFrame>
    <xdr:clientData/>
  </xdr:twoCellAnchor>
</xdr:wsDr>
</file>

<file path=xl/drawings/drawing1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219075</xdr:rowOff>
    </xdr:from>
    <xdr:to>
      <xdr:col>10</xdr:col>
      <xdr:colOff>0</xdr:colOff>
      <xdr:row>28</xdr:row>
      <xdr:rowOff>19050</xdr:rowOff>
    </xdr:to>
    <xdr:graphicFrame>
      <xdr:nvGraphicFramePr>
        <xdr:cNvPr id="1" name="Chart 2"/>
        <xdr:cNvGraphicFramePr/>
      </xdr:nvGraphicFramePr>
      <xdr:xfrm>
        <a:off x="3133725" y="552450"/>
        <a:ext cx="4267200" cy="4238625"/>
      </xdr:xfrm>
      <a:graphic>
        <a:graphicData uri="http://schemas.openxmlformats.org/drawingml/2006/chart">
          <c:chart xmlns:c="http://schemas.openxmlformats.org/drawingml/2006/chart" r:id="rId1"/>
        </a:graphicData>
      </a:graphic>
    </xdr:graphicFrame>
    <xdr:clientData/>
  </xdr:twoCellAnchor>
</xdr:wsDr>
</file>

<file path=xl/drawings/drawing1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10</xdr:col>
      <xdr:colOff>0</xdr:colOff>
      <xdr:row>28</xdr:row>
      <xdr:rowOff>0</xdr:rowOff>
    </xdr:to>
    <xdr:graphicFrame>
      <xdr:nvGraphicFramePr>
        <xdr:cNvPr id="1" name="Chart 1"/>
        <xdr:cNvGraphicFramePr/>
      </xdr:nvGraphicFramePr>
      <xdr:xfrm>
        <a:off x="3133725" y="561975"/>
        <a:ext cx="4267200" cy="4210050"/>
      </xdr:xfrm>
      <a:graphic>
        <a:graphicData uri="http://schemas.openxmlformats.org/drawingml/2006/chart">
          <c:chart xmlns:c="http://schemas.openxmlformats.org/drawingml/2006/chart" r:id="rId1"/>
        </a:graphicData>
      </a:graphic>
    </xdr:graphicFrame>
    <xdr:clientData/>
  </xdr:twoCellAnchor>
</xdr:wsDr>
</file>

<file path=xl/drawings/drawing1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9525</xdr:colOff>
      <xdr:row>28</xdr:row>
      <xdr:rowOff>0</xdr:rowOff>
    </xdr:to>
    <xdr:graphicFrame>
      <xdr:nvGraphicFramePr>
        <xdr:cNvPr id="1" name="Chart 1"/>
        <xdr:cNvGraphicFramePr/>
      </xdr:nvGraphicFramePr>
      <xdr:xfrm>
        <a:off x="3133725" y="561975"/>
        <a:ext cx="4276725" cy="4210050"/>
      </xdr:xfrm>
      <a:graphic>
        <a:graphicData uri="http://schemas.openxmlformats.org/drawingml/2006/chart">
          <c:chart xmlns:c="http://schemas.openxmlformats.org/drawingml/2006/chart" r:id="rId1"/>
        </a:graphicData>
      </a:graphic>
    </xdr:graphicFrame>
    <xdr:clientData/>
  </xdr:twoCellAnchor>
</xdr:wsDr>
</file>

<file path=xl/drawings/drawing1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247650</xdr:colOff>
      <xdr:row>28</xdr:row>
      <xdr:rowOff>19050</xdr:rowOff>
    </xdr:to>
    <xdr:graphicFrame>
      <xdr:nvGraphicFramePr>
        <xdr:cNvPr id="1" name="Chart 1"/>
        <xdr:cNvGraphicFramePr/>
      </xdr:nvGraphicFramePr>
      <xdr:xfrm>
        <a:off x="3133725" y="561975"/>
        <a:ext cx="4514850" cy="4229100"/>
      </xdr:xfrm>
      <a:graphic>
        <a:graphicData uri="http://schemas.openxmlformats.org/drawingml/2006/chart">
          <c:chart xmlns:c="http://schemas.openxmlformats.org/drawingml/2006/chart" r:id="rId1"/>
        </a:graphicData>
      </a:graphic>
    </xdr:graphicFrame>
    <xdr:clientData/>
  </xdr:twoCellAnchor>
</xdr:wsDr>
</file>

<file path=xl/drawings/drawing1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257175</xdr:colOff>
      <xdr:row>28</xdr:row>
      <xdr:rowOff>0</xdr:rowOff>
    </xdr:to>
    <xdr:graphicFrame>
      <xdr:nvGraphicFramePr>
        <xdr:cNvPr id="1" name="Chart 1"/>
        <xdr:cNvGraphicFramePr/>
      </xdr:nvGraphicFramePr>
      <xdr:xfrm>
        <a:off x="3124200" y="561975"/>
        <a:ext cx="4533900" cy="4210050"/>
      </xdr:xfrm>
      <a:graphic>
        <a:graphicData uri="http://schemas.openxmlformats.org/drawingml/2006/chart">
          <c:chart xmlns:c="http://schemas.openxmlformats.org/drawingml/2006/chart" r:id="rId1"/>
        </a:graphicData>
      </a:graphic>
    </xdr:graphicFrame>
    <xdr:clientData/>
  </xdr:twoCellAnchor>
</xdr:wsDr>
</file>

<file path=xl/drawings/drawing1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238125</xdr:colOff>
      <xdr:row>28</xdr:row>
      <xdr:rowOff>9525</xdr:rowOff>
    </xdr:to>
    <xdr:graphicFrame>
      <xdr:nvGraphicFramePr>
        <xdr:cNvPr id="1" name="Chart 1"/>
        <xdr:cNvGraphicFramePr/>
      </xdr:nvGraphicFramePr>
      <xdr:xfrm>
        <a:off x="3124200" y="571500"/>
        <a:ext cx="4514850" cy="4210050"/>
      </xdr:xfrm>
      <a:graphic>
        <a:graphicData uri="http://schemas.openxmlformats.org/drawingml/2006/chart">
          <c:chart xmlns:c="http://schemas.openxmlformats.org/drawingml/2006/chart" r:id="rId1"/>
        </a:graphicData>
      </a:graphic>
    </xdr:graphicFrame>
    <xdr:clientData/>
  </xdr:twoCellAnchor>
</xdr:wsDr>
</file>

<file path=xl/drawings/drawing1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0</xdr:rowOff>
    </xdr:from>
    <xdr:to>
      <xdr:col>11</xdr:col>
      <xdr:colOff>47625</xdr:colOff>
      <xdr:row>28</xdr:row>
      <xdr:rowOff>19050</xdr:rowOff>
    </xdr:to>
    <xdr:graphicFrame>
      <xdr:nvGraphicFramePr>
        <xdr:cNvPr id="1" name="Chart 1"/>
        <xdr:cNvGraphicFramePr/>
      </xdr:nvGraphicFramePr>
      <xdr:xfrm>
        <a:off x="3143250" y="561975"/>
        <a:ext cx="4305300" cy="4229100"/>
      </xdr:xfrm>
      <a:graphic>
        <a:graphicData uri="http://schemas.openxmlformats.org/drawingml/2006/chart">
          <c:chart xmlns:c="http://schemas.openxmlformats.org/drawingml/2006/chart" r:id="rId1"/>
        </a:graphicData>
      </a:graphic>
    </xdr:graphicFrame>
    <xdr:clientData/>
  </xdr:twoCellAnchor>
</xdr:wsDr>
</file>

<file path=xl/drawings/drawing1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38100</xdr:rowOff>
    </xdr:from>
    <xdr:to>
      <xdr:col>11</xdr:col>
      <xdr:colOff>209550</xdr:colOff>
      <xdr:row>28</xdr:row>
      <xdr:rowOff>28575</xdr:rowOff>
    </xdr:to>
    <xdr:graphicFrame>
      <xdr:nvGraphicFramePr>
        <xdr:cNvPr id="1" name="Chart 1"/>
        <xdr:cNvGraphicFramePr/>
      </xdr:nvGraphicFramePr>
      <xdr:xfrm>
        <a:off x="3124200" y="600075"/>
        <a:ext cx="4486275" cy="4200525"/>
      </xdr:xfrm>
      <a:graphic>
        <a:graphicData uri="http://schemas.openxmlformats.org/drawingml/2006/chart">
          <c:chart xmlns:c="http://schemas.openxmlformats.org/drawingml/2006/chart" r:id="rId1"/>
        </a:graphicData>
      </a:graphic>
    </xdr:graphicFrame>
    <xdr:clientData/>
  </xdr:twoCellAnchor>
</xdr:wsDr>
</file>

<file path=xl/drawings/drawing1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19050</xdr:rowOff>
    </xdr:from>
    <xdr:to>
      <xdr:col>11</xdr:col>
      <xdr:colOff>257175</xdr:colOff>
      <xdr:row>28</xdr:row>
      <xdr:rowOff>9525</xdr:rowOff>
    </xdr:to>
    <xdr:graphicFrame>
      <xdr:nvGraphicFramePr>
        <xdr:cNvPr id="1" name="Chart 1"/>
        <xdr:cNvGraphicFramePr/>
      </xdr:nvGraphicFramePr>
      <xdr:xfrm>
        <a:off x="3143250" y="581025"/>
        <a:ext cx="4514850" cy="42005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11</xdr:col>
      <xdr:colOff>19050</xdr:colOff>
      <xdr:row>22</xdr:row>
      <xdr:rowOff>152400</xdr:rowOff>
    </xdr:to>
    <xdr:graphicFrame>
      <xdr:nvGraphicFramePr>
        <xdr:cNvPr id="1" name="Chart 1"/>
        <xdr:cNvGraphicFramePr/>
      </xdr:nvGraphicFramePr>
      <xdr:xfrm>
        <a:off x="3143250" y="571500"/>
        <a:ext cx="4286250" cy="3381375"/>
      </xdr:xfrm>
      <a:graphic>
        <a:graphicData uri="http://schemas.openxmlformats.org/drawingml/2006/chart">
          <c:chart xmlns:c="http://schemas.openxmlformats.org/drawingml/2006/chart" r:id="rId1"/>
        </a:graphicData>
      </a:graphic>
    </xdr:graphicFrame>
    <xdr:clientData/>
  </xdr:twoCellAnchor>
</xdr:wsDr>
</file>

<file path=xl/drawings/drawing1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238125</xdr:colOff>
      <xdr:row>28</xdr:row>
      <xdr:rowOff>19050</xdr:rowOff>
    </xdr:to>
    <xdr:graphicFrame>
      <xdr:nvGraphicFramePr>
        <xdr:cNvPr id="1" name="Chart 1"/>
        <xdr:cNvGraphicFramePr/>
      </xdr:nvGraphicFramePr>
      <xdr:xfrm>
        <a:off x="3124200" y="561975"/>
        <a:ext cx="4514850" cy="4229100"/>
      </xdr:xfrm>
      <a:graphic>
        <a:graphicData uri="http://schemas.openxmlformats.org/drawingml/2006/chart">
          <c:chart xmlns:c="http://schemas.openxmlformats.org/drawingml/2006/chart" r:id="rId1"/>
        </a:graphicData>
      </a:graphic>
    </xdr:graphicFrame>
    <xdr:clientData/>
  </xdr:twoCellAnchor>
</xdr:wsDr>
</file>

<file path=xl/drawings/drawing1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19050</xdr:rowOff>
    </xdr:from>
    <xdr:to>
      <xdr:col>11</xdr:col>
      <xdr:colOff>247650</xdr:colOff>
      <xdr:row>28</xdr:row>
      <xdr:rowOff>19050</xdr:rowOff>
    </xdr:to>
    <xdr:graphicFrame>
      <xdr:nvGraphicFramePr>
        <xdr:cNvPr id="1" name="Chart 1"/>
        <xdr:cNvGraphicFramePr/>
      </xdr:nvGraphicFramePr>
      <xdr:xfrm>
        <a:off x="3133725" y="581025"/>
        <a:ext cx="4514850" cy="4210050"/>
      </xdr:xfrm>
      <a:graphic>
        <a:graphicData uri="http://schemas.openxmlformats.org/drawingml/2006/chart">
          <c:chart xmlns:c="http://schemas.openxmlformats.org/drawingml/2006/chart" r:id="rId1"/>
        </a:graphicData>
      </a:graphic>
    </xdr:graphicFrame>
    <xdr:clientData/>
  </xdr:twoCellAnchor>
</xdr:wsDr>
</file>

<file path=xl/drawings/drawing1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247650</xdr:colOff>
      <xdr:row>28</xdr:row>
      <xdr:rowOff>19050</xdr:rowOff>
    </xdr:to>
    <xdr:graphicFrame>
      <xdr:nvGraphicFramePr>
        <xdr:cNvPr id="1" name="Chart 1"/>
        <xdr:cNvGraphicFramePr/>
      </xdr:nvGraphicFramePr>
      <xdr:xfrm>
        <a:off x="3133725" y="561975"/>
        <a:ext cx="4514850" cy="4229100"/>
      </xdr:xfrm>
      <a:graphic>
        <a:graphicData uri="http://schemas.openxmlformats.org/drawingml/2006/chart">
          <c:chart xmlns:c="http://schemas.openxmlformats.org/drawingml/2006/chart" r:id="rId1"/>
        </a:graphicData>
      </a:graphic>
    </xdr:graphicFrame>
    <xdr:clientData/>
  </xdr:twoCellAnchor>
</xdr:wsDr>
</file>

<file path=xl/drawings/drawing1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0</xdr:rowOff>
    </xdr:from>
    <xdr:to>
      <xdr:col>11</xdr:col>
      <xdr:colOff>247650</xdr:colOff>
      <xdr:row>28</xdr:row>
      <xdr:rowOff>0</xdr:rowOff>
    </xdr:to>
    <xdr:graphicFrame>
      <xdr:nvGraphicFramePr>
        <xdr:cNvPr id="1" name="Chart 1"/>
        <xdr:cNvGraphicFramePr/>
      </xdr:nvGraphicFramePr>
      <xdr:xfrm>
        <a:off x="3143250" y="561975"/>
        <a:ext cx="4505325" cy="4210050"/>
      </xdr:xfrm>
      <a:graphic>
        <a:graphicData uri="http://schemas.openxmlformats.org/drawingml/2006/chart">
          <c:chart xmlns:c="http://schemas.openxmlformats.org/drawingml/2006/chart" r:id="rId1"/>
        </a:graphicData>
      </a:graphic>
    </xdr:graphicFrame>
    <xdr:clientData/>
  </xdr:twoCellAnchor>
</xdr:wsDr>
</file>

<file path=xl/drawings/drawing1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2</xdr:row>
      <xdr:rowOff>0</xdr:rowOff>
    </xdr:from>
    <xdr:to>
      <xdr:col>11</xdr:col>
      <xdr:colOff>219075</xdr:colOff>
      <xdr:row>28</xdr:row>
      <xdr:rowOff>9525</xdr:rowOff>
    </xdr:to>
    <xdr:graphicFrame>
      <xdr:nvGraphicFramePr>
        <xdr:cNvPr id="1" name="Chart 2"/>
        <xdr:cNvGraphicFramePr/>
      </xdr:nvGraphicFramePr>
      <xdr:xfrm>
        <a:off x="3114675" y="561975"/>
        <a:ext cx="4505325" cy="4219575"/>
      </xdr:xfrm>
      <a:graphic>
        <a:graphicData uri="http://schemas.openxmlformats.org/drawingml/2006/chart">
          <c:chart xmlns:c="http://schemas.openxmlformats.org/drawingml/2006/chart" r:id="rId1"/>
        </a:graphicData>
      </a:graphic>
    </xdr:graphicFrame>
    <xdr:clientData/>
  </xdr:twoCellAnchor>
</xdr:wsDr>
</file>

<file path=xl/drawings/drawing1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11</xdr:col>
      <xdr:colOff>247650</xdr:colOff>
      <xdr:row>28</xdr:row>
      <xdr:rowOff>9525</xdr:rowOff>
    </xdr:to>
    <xdr:graphicFrame>
      <xdr:nvGraphicFramePr>
        <xdr:cNvPr id="1" name="Chart 1"/>
        <xdr:cNvGraphicFramePr/>
      </xdr:nvGraphicFramePr>
      <xdr:xfrm>
        <a:off x="3124200" y="581025"/>
        <a:ext cx="4524375" cy="4200525"/>
      </xdr:xfrm>
      <a:graphic>
        <a:graphicData uri="http://schemas.openxmlformats.org/drawingml/2006/chart">
          <c:chart xmlns:c="http://schemas.openxmlformats.org/drawingml/2006/chart" r:id="rId1"/>
        </a:graphicData>
      </a:graphic>
    </xdr:graphicFrame>
    <xdr:clientData/>
  </xdr:twoCellAnchor>
</xdr:wsDr>
</file>

<file path=xl/drawings/drawing1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2</xdr:row>
      <xdr:rowOff>0</xdr:rowOff>
    </xdr:from>
    <xdr:to>
      <xdr:col>11</xdr:col>
      <xdr:colOff>466725</xdr:colOff>
      <xdr:row>28</xdr:row>
      <xdr:rowOff>19050</xdr:rowOff>
    </xdr:to>
    <xdr:graphicFrame>
      <xdr:nvGraphicFramePr>
        <xdr:cNvPr id="1" name="Chart 1"/>
        <xdr:cNvGraphicFramePr/>
      </xdr:nvGraphicFramePr>
      <xdr:xfrm>
        <a:off x="3114675" y="561975"/>
        <a:ext cx="4752975" cy="4229100"/>
      </xdr:xfrm>
      <a:graphic>
        <a:graphicData uri="http://schemas.openxmlformats.org/drawingml/2006/chart">
          <c:chart xmlns:c="http://schemas.openxmlformats.org/drawingml/2006/chart" r:id="rId1"/>
        </a:graphicData>
      </a:graphic>
    </xdr:graphicFrame>
    <xdr:clientData/>
  </xdr:twoCellAnchor>
</xdr:wsDr>
</file>

<file path=xl/drawings/drawing1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2</xdr:row>
      <xdr:rowOff>9525</xdr:rowOff>
    </xdr:from>
    <xdr:to>
      <xdr:col>11</xdr:col>
      <xdr:colOff>361950</xdr:colOff>
      <xdr:row>27</xdr:row>
      <xdr:rowOff>152400</xdr:rowOff>
    </xdr:to>
    <xdr:graphicFrame>
      <xdr:nvGraphicFramePr>
        <xdr:cNvPr id="1" name="Chart 1"/>
        <xdr:cNvGraphicFramePr/>
      </xdr:nvGraphicFramePr>
      <xdr:xfrm>
        <a:off x="3114675" y="571500"/>
        <a:ext cx="4648200" cy="4191000"/>
      </xdr:xfrm>
      <a:graphic>
        <a:graphicData uri="http://schemas.openxmlformats.org/drawingml/2006/chart">
          <c:chart xmlns:c="http://schemas.openxmlformats.org/drawingml/2006/chart" r:id="rId1"/>
        </a:graphicData>
      </a:graphic>
    </xdr:graphicFrame>
    <xdr:clientData/>
  </xdr:twoCellAnchor>
</xdr:wsDr>
</file>

<file path=xl/drawings/drawing1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228600</xdr:rowOff>
    </xdr:from>
    <xdr:to>
      <xdr:col>11</xdr:col>
      <xdr:colOff>266700</xdr:colOff>
      <xdr:row>28</xdr:row>
      <xdr:rowOff>19050</xdr:rowOff>
    </xdr:to>
    <xdr:graphicFrame>
      <xdr:nvGraphicFramePr>
        <xdr:cNvPr id="1" name="Chart 1"/>
        <xdr:cNvGraphicFramePr/>
      </xdr:nvGraphicFramePr>
      <xdr:xfrm>
        <a:off x="3133725" y="561975"/>
        <a:ext cx="4533900" cy="4229100"/>
      </xdr:xfrm>
      <a:graphic>
        <a:graphicData uri="http://schemas.openxmlformats.org/drawingml/2006/chart">
          <c:chart xmlns:c="http://schemas.openxmlformats.org/drawingml/2006/chart" r:id="rId1"/>
        </a:graphicData>
      </a:graphic>
    </xdr:graphicFrame>
    <xdr:clientData/>
  </xdr:twoCellAnchor>
</xdr:wsDr>
</file>

<file path=xl/drawings/drawing1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228600</xdr:rowOff>
    </xdr:from>
    <xdr:to>
      <xdr:col>11</xdr:col>
      <xdr:colOff>266700</xdr:colOff>
      <xdr:row>28</xdr:row>
      <xdr:rowOff>28575</xdr:rowOff>
    </xdr:to>
    <xdr:graphicFrame>
      <xdr:nvGraphicFramePr>
        <xdr:cNvPr id="1" name="Chart 1"/>
        <xdr:cNvGraphicFramePr/>
      </xdr:nvGraphicFramePr>
      <xdr:xfrm>
        <a:off x="3143250" y="561975"/>
        <a:ext cx="4524375" cy="42386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9</xdr:col>
      <xdr:colOff>19050</xdr:colOff>
      <xdr:row>23</xdr:row>
      <xdr:rowOff>28575</xdr:rowOff>
    </xdr:to>
    <xdr:graphicFrame>
      <xdr:nvGraphicFramePr>
        <xdr:cNvPr id="1" name="Chart 1"/>
        <xdr:cNvGraphicFramePr/>
      </xdr:nvGraphicFramePr>
      <xdr:xfrm>
        <a:off x="3133725" y="571500"/>
        <a:ext cx="4276725" cy="3419475"/>
      </xdr:xfrm>
      <a:graphic>
        <a:graphicData uri="http://schemas.openxmlformats.org/drawingml/2006/chart">
          <c:chart xmlns:c="http://schemas.openxmlformats.org/drawingml/2006/chart" r:id="rId1"/>
        </a:graphicData>
      </a:graphic>
    </xdr:graphicFrame>
    <xdr:clientData/>
  </xdr:twoCellAnchor>
</xdr:wsDr>
</file>

<file path=xl/drawings/drawing1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247650</xdr:colOff>
      <xdr:row>28</xdr:row>
      <xdr:rowOff>9525</xdr:rowOff>
    </xdr:to>
    <xdr:graphicFrame>
      <xdr:nvGraphicFramePr>
        <xdr:cNvPr id="1" name="Chart 1"/>
        <xdr:cNvGraphicFramePr/>
      </xdr:nvGraphicFramePr>
      <xdr:xfrm>
        <a:off x="3124200" y="561975"/>
        <a:ext cx="4524375" cy="4219575"/>
      </xdr:xfrm>
      <a:graphic>
        <a:graphicData uri="http://schemas.openxmlformats.org/drawingml/2006/chart">
          <c:chart xmlns:c="http://schemas.openxmlformats.org/drawingml/2006/chart" r:id="rId1"/>
        </a:graphicData>
      </a:graphic>
    </xdr:graphicFrame>
    <xdr:clientData/>
  </xdr:twoCellAnchor>
</xdr:wsDr>
</file>

<file path=xl/drawings/drawing1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228600</xdr:rowOff>
    </xdr:from>
    <xdr:to>
      <xdr:col>11</xdr:col>
      <xdr:colOff>266700</xdr:colOff>
      <xdr:row>27</xdr:row>
      <xdr:rowOff>152400</xdr:rowOff>
    </xdr:to>
    <xdr:graphicFrame>
      <xdr:nvGraphicFramePr>
        <xdr:cNvPr id="1" name="Chart 1"/>
        <xdr:cNvGraphicFramePr/>
      </xdr:nvGraphicFramePr>
      <xdr:xfrm>
        <a:off x="3133725" y="561975"/>
        <a:ext cx="4533900" cy="4200525"/>
      </xdr:xfrm>
      <a:graphic>
        <a:graphicData uri="http://schemas.openxmlformats.org/drawingml/2006/chart">
          <c:chart xmlns:c="http://schemas.openxmlformats.org/drawingml/2006/chart" r:id="rId1"/>
        </a:graphicData>
      </a:graphic>
    </xdr:graphicFrame>
    <xdr:clientData/>
  </xdr:twoCellAnchor>
</xdr:wsDr>
</file>

<file path=xl/drawings/drawing1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228600</xdr:rowOff>
    </xdr:from>
    <xdr:to>
      <xdr:col>11</xdr:col>
      <xdr:colOff>257175</xdr:colOff>
      <xdr:row>28</xdr:row>
      <xdr:rowOff>0</xdr:rowOff>
    </xdr:to>
    <xdr:graphicFrame>
      <xdr:nvGraphicFramePr>
        <xdr:cNvPr id="1" name="Chart 1"/>
        <xdr:cNvGraphicFramePr/>
      </xdr:nvGraphicFramePr>
      <xdr:xfrm>
        <a:off x="3124200" y="561975"/>
        <a:ext cx="4533900" cy="4210050"/>
      </xdr:xfrm>
      <a:graphic>
        <a:graphicData uri="http://schemas.openxmlformats.org/drawingml/2006/chart">
          <c:chart xmlns:c="http://schemas.openxmlformats.org/drawingml/2006/chart" r:id="rId1"/>
        </a:graphicData>
      </a:graphic>
    </xdr:graphicFrame>
    <xdr:clientData/>
  </xdr:twoCellAnchor>
</xdr:wsDr>
</file>

<file path=xl/drawings/drawing1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266700</xdr:colOff>
      <xdr:row>28</xdr:row>
      <xdr:rowOff>47625</xdr:rowOff>
    </xdr:to>
    <xdr:graphicFrame>
      <xdr:nvGraphicFramePr>
        <xdr:cNvPr id="1" name="Chart 1"/>
        <xdr:cNvGraphicFramePr/>
      </xdr:nvGraphicFramePr>
      <xdr:xfrm>
        <a:off x="3124200" y="561975"/>
        <a:ext cx="4543425" cy="4257675"/>
      </xdr:xfrm>
      <a:graphic>
        <a:graphicData uri="http://schemas.openxmlformats.org/drawingml/2006/chart">
          <c:chart xmlns:c="http://schemas.openxmlformats.org/drawingml/2006/chart" r:id="rId1"/>
        </a:graphicData>
      </a:graphic>
    </xdr:graphicFrame>
    <xdr:clientData/>
  </xdr:twoCellAnchor>
</xdr:wsDr>
</file>

<file path=xl/drawings/drawing1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219075</xdr:rowOff>
    </xdr:from>
    <xdr:to>
      <xdr:col>11</xdr:col>
      <xdr:colOff>171450</xdr:colOff>
      <xdr:row>28</xdr:row>
      <xdr:rowOff>76200</xdr:rowOff>
    </xdr:to>
    <xdr:graphicFrame>
      <xdr:nvGraphicFramePr>
        <xdr:cNvPr id="1" name="Chart 1"/>
        <xdr:cNvGraphicFramePr/>
      </xdr:nvGraphicFramePr>
      <xdr:xfrm>
        <a:off x="3133725" y="552450"/>
        <a:ext cx="4438650" cy="4295775"/>
      </xdr:xfrm>
      <a:graphic>
        <a:graphicData uri="http://schemas.openxmlformats.org/drawingml/2006/chart">
          <c:chart xmlns:c="http://schemas.openxmlformats.org/drawingml/2006/chart" r:id="rId1"/>
        </a:graphicData>
      </a:graphic>
    </xdr:graphicFrame>
    <xdr:clientData/>
  </xdr:twoCellAnchor>
</xdr:wsDr>
</file>

<file path=xl/drawings/drawing16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266700</xdr:colOff>
      <xdr:row>28</xdr:row>
      <xdr:rowOff>0</xdr:rowOff>
    </xdr:to>
    <xdr:graphicFrame>
      <xdr:nvGraphicFramePr>
        <xdr:cNvPr id="1" name="Chart 1"/>
        <xdr:cNvGraphicFramePr/>
      </xdr:nvGraphicFramePr>
      <xdr:xfrm>
        <a:off x="3133725" y="561975"/>
        <a:ext cx="4533900" cy="4210050"/>
      </xdr:xfrm>
      <a:graphic>
        <a:graphicData uri="http://schemas.openxmlformats.org/drawingml/2006/chart">
          <c:chart xmlns:c="http://schemas.openxmlformats.org/drawingml/2006/chart" r:id="rId1"/>
        </a:graphicData>
      </a:graphic>
    </xdr:graphicFrame>
    <xdr:clientData/>
  </xdr:twoCellAnchor>
</xdr:wsDr>
</file>

<file path=xl/drawings/drawing1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11</xdr:col>
      <xdr:colOff>257175</xdr:colOff>
      <xdr:row>28</xdr:row>
      <xdr:rowOff>19050</xdr:rowOff>
    </xdr:to>
    <xdr:graphicFrame>
      <xdr:nvGraphicFramePr>
        <xdr:cNvPr id="1" name="Chart 1"/>
        <xdr:cNvGraphicFramePr/>
      </xdr:nvGraphicFramePr>
      <xdr:xfrm>
        <a:off x="3143250" y="571500"/>
        <a:ext cx="4514850" cy="4219575"/>
      </xdr:xfrm>
      <a:graphic>
        <a:graphicData uri="http://schemas.openxmlformats.org/drawingml/2006/chart">
          <c:chart xmlns:c="http://schemas.openxmlformats.org/drawingml/2006/chart" r:id="rId1"/>
        </a:graphicData>
      </a:graphic>
    </xdr:graphicFrame>
    <xdr:clientData/>
  </xdr:twoCellAnchor>
</xdr:wsDr>
</file>

<file path=xl/drawings/drawing16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257175</xdr:colOff>
      <xdr:row>28</xdr:row>
      <xdr:rowOff>0</xdr:rowOff>
    </xdr:to>
    <xdr:graphicFrame>
      <xdr:nvGraphicFramePr>
        <xdr:cNvPr id="1" name="Chart 2"/>
        <xdr:cNvGraphicFramePr/>
      </xdr:nvGraphicFramePr>
      <xdr:xfrm>
        <a:off x="3133725" y="561975"/>
        <a:ext cx="4524375" cy="4210050"/>
      </xdr:xfrm>
      <a:graphic>
        <a:graphicData uri="http://schemas.openxmlformats.org/drawingml/2006/chart">
          <c:chart xmlns:c="http://schemas.openxmlformats.org/drawingml/2006/chart" r:id="rId1"/>
        </a:graphicData>
      </a:graphic>
    </xdr:graphicFrame>
    <xdr:clientData/>
  </xdr:twoCellAnchor>
</xdr:wsDr>
</file>

<file path=xl/drawings/drawing16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0</xdr:rowOff>
    </xdr:from>
    <xdr:to>
      <xdr:col>11</xdr:col>
      <xdr:colOff>266700</xdr:colOff>
      <xdr:row>28</xdr:row>
      <xdr:rowOff>9525</xdr:rowOff>
    </xdr:to>
    <xdr:graphicFrame>
      <xdr:nvGraphicFramePr>
        <xdr:cNvPr id="1" name="Chart 1"/>
        <xdr:cNvGraphicFramePr/>
      </xdr:nvGraphicFramePr>
      <xdr:xfrm>
        <a:off x="3143250" y="561975"/>
        <a:ext cx="4524375" cy="4219575"/>
      </xdr:xfrm>
      <a:graphic>
        <a:graphicData uri="http://schemas.openxmlformats.org/drawingml/2006/chart">
          <c:chart xmlns:c="http://schemas.openxmlformats.org/drawingml/2006/chart" r:id="rId1"/>
        </a:graphicData>
      </a:graphic>
    </xdr:graphicFrame>
    <xdr:clientData/>
  </xdr:twoCellAnchor>
</xdr:wsDr>
</file>

<file path=xl/drawings/drawing16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0</xdr:rowOff>
    </xdr:from>
    <xdr:to>
      <xdr:col>11</xdr:col>
      <xdr:colOff>266700</xdr:colOff>
      <xdr:row>28</xdr:row>
      <xdr:rowOff>0</xdr:rowOff>
    </xdr:to>
    <xdr:graphicFrame>
      <xdr:nvGraphicFramePr>
        <xdr:cNvPr id="1" name="Chart 1"/>
        <xdr:cNvGraphicFramePr/>
      </xdr:nvGraphicFramePr>
      <xdr:xfrm>
        <a:off x="3143250" y="561975"/>
        <a:ext cx="4524375" cy="42100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13</xdr:col>
      <xdr:colOff>0</xdr:colOff>
      <xdr:row>28</xdr:row>
      <xdr:rowOff>9525</xdr:rowOff>
    </xdr:to>
    <xdr:graphicFrame>
      <xdr:nvGraphicFramePr>
        <xdr:cNvPr id="1" name="Chart 1"/>
        <xdr:cNvGraphicFramePr/>
      </xdr:nvGraphicFramePr>
      <xdr:xfrm>
        <a:off x="3133725" y="561975"/>
        <a:ext cx="5495925" cy="4219575"/>
      </xdr:xfrm>
      <a:graphic>
        <a:graphicData uri="http://schemas.openxmlformats.org/drawingml/2006/chart">
          <c:chart xmlns:c="http://schemas.openxmlformats.org/drawingml/2006/chart" r:id="rId1"/>
        </a:graphicData>
      </a:graphic>
    </xdr:graphicFrame>
    <xdr:clientData/>
  </xdr:twoCellAnchor>
</xdr:wsDr>
</file>

<file path=xl/drawings/drawing17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228600</xdr:rowOff>
    </xdr:from>
    <xdr:to>
      <xdr:col>11</xdr:col>
      <xdr:colOff>276225</xdr:colOff>
      <xdr:row>28</xdr:row>
      <xdr:rowOff>0</xdr:rowOff>
    </xdr:to>
    <xdr:graphicFrame>
      <xdr:nvGraphicFramePr>
        <xdr:cNvPr id="1" name="Chart 1"/>
        <xdr:cNvGraphicFramePr/>
      </xdr:nvGraphicFramePr>
      <xdr:xfrm>
        <a:off x="3124200" y="561975"/>
        <a:ext cx="4552950" cy="4210050"/>
      </xdr:xfrm>
      <a:graphic>
        <a:graphicData uri="http://schemas.openxmlformats.org/drawingml/2006/chart">
          <c:chart xmlns:c="http://schemas.openxmlformats.org/drawingml/2006/chart" r:id="rId1"/>
        </a:graphicData>
      </a:graphic>
    </xdr:graphicFrame>
    <xdr:clientData/>
  </xdr:twoCellAnchor>
</xdr:wsDr>
</file>

<file path=xl/drawings/drawing17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12</xdr:col>
      <xdr:colOff>209550</xdr:colOff>
      <xdr:row>28</xdr:row>
      <xdr:rowOff>9525</xdr:rowOff>
    </xdr:to>
    <xdr:graphicFrame>
      <xdr:nvGraphicFramePr>
        <xdr:cNvPr id="1" name="Chart 1"/>
        <xdr:cNvGraphicFramePr/>
      </xdr:nvGraphicFramePr>
      <xdr:xfrm>
        <a:off x="3124200" y="561975"/>
        <a:ext cx="5095875" cy="4219575"/>
      </xdr:xfrm>
      <a:graphic>
        <a:graphicData uri="http://schemas.openxmlformats.org/drawingml/2006/chart">
          <c:chart xmlns:c="http://schemas.openxmlformats.org/drawingml/2006/chart" r:id="rId1"/>
        </a:graphicData>
      </a:graphic>
    </xdr:graphicFrame>
    <xdr:clientData/>
  </xdr:twoCellAnchor>
</xdr:wsDr>
</file>

<file path=xl/drawings/drawing17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266700</xdr:colOff>
      <xdr:row>27</xdr:row>
      <xdr:rowOff>152400</xdr:rowOff>
    </xdr:to>
    <xdr:graphicFrame>
      <xdr:nvGraphicFramePr>
        <xdr:cNvPr id="1" name="Chart 1"/>
        <xdr:cNvGraphicFramePr/>
      </xdr:nvGraphicFramePr>
      <xdr:xfrm>
        <a:off x="3124200" y="571500"/>
        <a:ext cx="4543425" cy="4191000"/>
      </xdr:xfrm>
      <a:graphic>
        <a:graphicData uri="http://schemas.openxmlformats.org/drawingml/2006/chart">
          <c:chart xmlns:c="http://schemas.openxmlformats.org/drawingml/2006/chart" r:id="rId1"/>
        </a:graphicData>
      </a:graphic>
    </xdr:graphicFrame>
    <xdr:clientData/>
  </xdr:twoCellAnchor>
</xdr:wsDr>
</file>

<file path=xl/drawings/drawing17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266700</xdr:colOff>
      <xdr:row>28</xdr:row>
      <xdr:rowOff>9525</xdr:rowOff>
    </xdr:to>
    <xdr:graphicFrame>
      <xdr:nvGraphicFramePr>
        <xdr:cNvPr id="1" name="Chart 1"/>
        <xdr:cNvGraphicFramePr/>
      </xdr:nvGraphicFramePr>
      <xdr:xfrm>
        <a:off x="3124200" y="571500"/>
        <a:ext cx="4543425" cy="4210050"/>
      </xdr:xfrm>
      <a:graphic>
        <a:graphicData uri="http://schemas.openxmlformats.org/drawingml/2006/chart">
          <c:chart xmlns:c="http://schemas.openxmlformats.org/drawingml/2006/chart" r:id="rId1"/>
        </a:graphicData>
      </a:graphic>
    </xdr:graphicFrame>
    <xdr:clientData/>
  </xdr:twoCellAnchor>
</xdr:wsDr>
</file>

<file path=xl/drawings/drawing17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0</xdr:rowOff>
    </xdr:from>
    <xdr:to>
      <xdr:col>11</xdr:col>
      <xdr:colOff>285750</xdr:colOff>
      <xdr:row>28</xdr:row>
      <xdr:rowOff>9525</xdr:rowOff>
    </xdr:to>
    <xdr:graphicFrame>
      <xdr:nvGraphicFramePr>
        <xdr:cNvPr id="1" name="Chart 1"/>
        <xdr:cNvGraphicFramePr/>
      </xdr:nvGraphicFramePr>
      <xdr:xfrm>
        <a:off x="3143250" y="561975"/>
        <a:ext cx="4543425" cy="4219575"/>
      </xdr:xfrm>
      <a:graphic>
        <a:graphicData uri="http://schemas.openxmlformats.org/drawingml/2006/chart">
          <c:chart xmlns:c="http://schemas.openxmlformats.org/drawingml/2006/chart" r:id="rId1"/>
        </a:graphicData>
      </a:graphic>
    </xdr:graphicFrame>
    <xdr:clientData/>
  </xdr:twoCellAnchor>
</xdr:wsDr>
</file>

<file path=xl/drawings/drawing17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2</xdr:row>
      <xdr:rowOff>9525</xdr:rowOff>
    </xdr:from>
    <xdr:to>
      <xdr:col>11</xdr:col>
      <xdr:colOff>257175</xdr:colOff>
      <xdr:row>28</xdr:row>
      <xdr:rowOff>9525</xdr:rowOff>
    </xdr:to>
    <xdr:graphicFrame>
      <xdr:nvGraphicFramePr>
        <xdr:cNvPr id="1" name="Chart 1"/>
        <xdr:cNvGraphicFramePr/>
      </xdr:nvGraphicFramePr>
      <xdr:xfrm>
        <a:off x="2324100" y="571500"/>
        <a:ext cx="5334000" cy="4210050"/>
      </xdr:xfrm>
      <a:graphic>
        <a:graphicData uri="http://schemas.openxmlformats.org/drawingml/2006/chart">
          <c:chart xmlns:c="http://schemas.openxmlformats.org/drawingml/2006/chart" r:id="rId1"/>
        </a:graphicData>
      </a:graphic>
    </xdr:graphicFrame>
    <xdr:clientData/>
  </xdr:twoCellAnchor>
</xdr:wsDr>
</file>

<file path=xl/drawings/drawing1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9525</xdr:rowOff>
    </xdr:from>
    <xdr:to>
      <xdr:col>11</xdr:col>
      <xdr:colOff>276225</xdr:colOff>
      <xdr:row>28</xdr:row>
      <xdr:rowOff>0</xdr:rowOff>
    </xdr:to>
    <xdr:graphicFrame>
      <xdr:nvGraphicFramePr>
        <xdr:cNvPr id="1" name="Chart 1"/>
        <xdr:cNvGraphicFramePr/>
      </xdr:nvGraphicFramePr>
      <xdr:xfrm>
        <a:off x="3152775" y="571500"/>
        <a:ext cx="4524375" cy="4200525"/>
      </xdr:xfrm>
      <a:graphic>
        <a:graphicData uri="http://schemas.openxmlformats.org/drawingml/2006/chart">
          <c:chart xmlns:c="http://schemas.openxmlformats.org/drawingml/2006/chart" r:id="rId1"/>
        </a:graphicData>
      </a:graphic>
    </xdr:graphicFrame>
    <xdr:clientData/>
  </xdr:twoCellAnchor>
</xdr:wsDr>
</file>

<file path=xl/drawings/drawing17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11</xdr:col>
      <xdr:colOff>257175</xdr:colOff>
      <xdr:row>28</xdr:row>
      <xdr:rowOff>104775</xdr:rowOff>
    </xdr:to>
    <xdr:graphicFrame>
      <xdr:nvGraphicFramePr>
        <xdr:cNvPr id="1" name="Chart 1"/>
        <xdr:cNvGraphicFramePr/>
      </xdr:nvGraphicFramePr>
      <xdr:xfrm>
        <a:off x="3124200" y="581025"/>
        <a:ext cx="4533900" cy="4295775"/>
      </xdr:xfrm>
      <a:graphic>
        <a:graphicData uri="http://schemas.openxmlformats.org/drawingml/2006/chart">
          <c:chart xmlns:c="http://schemas.openxmlformats.org/drawingml/2006/chart" r:id="rId1"/>
        </a:graphicData>
      </a:graphic>
    </xdr:graphicFrame>
    <xdr:clientData/>
  </xdr:twoCellAnchor>
</xdr:wsDr>
</file>

<file path=xl/drawings/drawing17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266700</xdr:colOff>
      <xdr:row>28</xdr:row>
      <xdr:rowOff>0</xdr:rowOff>
    </xdr:to>
    <xdr:graphicFrame>
      <xdr:nvGraphicFramePr>
        <xdr:cNvPr id="1" name="Chart 1"/>
        <xdr:cNvGraphicFramePr/>
      </xdr:nvGraphicFramePr>
      <xdr:xfrm>
        <a:off x="3124200" y="561975"/>
        <a:ext cx="4543425" cy="4210050"/>
      </xdr:xfrm>
      <a:graphic>
        <a:graphicData uri="http://schemas.openxmlformats.org/drawingml/2006/chart">
          <c:chart xmlns:c="http://schemas.openxmlformats.org/drawingml/2006/chart" r:id="rId1"/>
        </a:graphicData>
      </a:graphic>
    </xdr:graphicFrame>
    <xdr:clientData/>
  </xdr:twoCellAnchor>
</xdr:wsDr>
</file>

<file path=xl/drawings/drawing17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266700</xdr:colOff>
      <xdr:row>28</xdr:row>
      <xdr:rowOff>0</xdr:rowOff>
    </xdr:to>
    <xdr:graphicFrame>
      <xdr:nvGraphicFramePr>
        <xdr:cNvPr id="1" name="Chart 1"/>
        <xdr:cNvGraphicFramePr/>
      </xdr:nvGraphicFramePr>
      <xdr:xfrm>
        <a:off x="3124200" y="571500"/>
        <a:ext cx="4543425" cy="42005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28575</xdr:rowOff>
    </xdr:from>
    <xdr:to>
      <xdr:col>8</xdr:col>
      <xdr:colOff>600075</xdr:colOff>
      <xdr:row>22</xdr:row>
      <xdr:rowOff>152400</xdr:rowOff>
    </xdr:to>
    <xdr:graphicFrame>
      <xdr:nvGraphicFramePr>
        <xdr:cNvPr id="1" name="Chart 2"/>
        <xdr:cNvGraphicFramePr/>
      </xdr:nvGraphicFramePr>
      <xdr:xfrm>
        <a:off x="3143250" y="590550"/>
        <a:ext cx="4238625" cy="3362325"/>
      </xdr:xfrm>
      <a:graphic>
        <a:graphicData uri="http://schemas.openxmlformats.org/drawingml/2006/chart">
          <c:chart xmlns:c="http://schemas.openxmlformats.org/drawingml/2006/chart" r:id="rId1"/>
        </a:graphicData>
      </a:graphic>
    </xdr:graphicFrame>
    <xdr:clientData/>
  </xdr:twoCellAnchor>
</xdr:wsDr>
</file>

<file path=xl/drawings/drawing18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276225</xdr:colOff>
      <xdr:row>28</xdr:row>
      <xdr:rowOff>28575</xdr:rowOff>
    </xdr:to>
    <xdr:graphicFrame>
      <xdr:nvGraphicFramePr>
        <xdr:cNvPr id="1" name="Chart 2"/>
        <xdr:cNvGraphicFramePr/>
      </xdr:nvGraphicFramePr>
      <xdr:xfrm>
        <a:off x="3124200" y="561975"/>
        <a:ext cx="4552950" cy="4238625"/>
      </xdr:xfrm>
      <a:graphic>
        <a:graphicData uri="http://schemas.openxmlformats.org/drawingml/2006/chart">
          <c:chart xmlns:c="http://schemas.openxmlformats.org/drawingml/2006/chart" r:id="rId1"/>
        </a:graphicData>
      </a:graphic>
    </xdr:graphicFrame>
    <xdr:clientData/>
  </xdr:twoCellAnchor>
</xdr:wsDr>
</file>

<file path=xl/drawings/drawing18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285750</xdr:colOff>
      <xdr:row>28</xdr:row>
      <xdr:rowOff>9525</xdr:rowOff>
    </xdr:to>
    <xdr:graphicFrame>
      <xdr:nvGraphicFramePr>
        <xdr:cNvPr id="1" name="Chart 1"/>
        <xdr:cNvGraphicFramePr/>
      </xdr:nvGraphicFramePr>
      <xdr:xfrm>
        <a:off x="3124200" y="571500"/>
        <a:ext cx="4562475" cy="42100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8</xdr:col>
      <xdr:colOff>561975</xdr:colOff>
      <xdr:row>23</xdr:row>
      <xdr:rowOff>0</xdr:rowOff>
    </xdr:to>
    <xdr:graphicFrame>
      <xdr:nvGraphicFramePr>
        <xdr:cNvPr id="1" name="Chart 1"/>
        <xdr:cNvGraphicFramePr/>
      </xdr:nvGraphicFramePr>
      <xdr:xfrm>
        <a:off x="3124200" y="561975"/>
        <a:ext cx="4219575" cy="3400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9</xdr:col>
      <xdr:colOff>9525</xdr:colOff>
      <xdr:row>22</xdr:row>
      <xdr:rowOff>133350</xdr:rowOff>
    </xdr:to>
    <xdr:graphicFrame>
      <xdr:nvGraphicFramePr>
        <xdr:cNvPr id="1" name="Chart 1"/>
        <xdr:cNvGraphicFramePr/>
      </xdr:nvGraphicFramePr>
      <xdr:xfrm>
        <a:off x="3143250" y="571500"/>
        <a:ext cx="4257675" cy="33623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8</xdr:col>
      <xdr:colOff>581025</xdr:colOff>
      <xdr:row>22</xdr:row>
      <xdr:rowOff>142875</xdr:rowOff>
    </xdr:to>
    <xdr:graphicFrame>
      <xdr:nvGraphicFramePr>
        <xdr:cNvPr id="1" name="Chart 1"/>
        <xdr:cNvGraphicFramePr/>
      </xdr:nvGraphicFramePr>
      <xdr:xfrm>
        <a:off x="3133725" y="571500"/>
        <a:ext cx="4229100" cy="33718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8</xdr:col>
      <xdr:colOff>561975</xdr:colOff>
      <xdr:row>22</xdr:row>
      <xdr:rowOff>142875</xdr:rowOff>
    </xdr:to>
    <xdr:graphicFrame>
      <xdr:nvGraphicFramePr>
        <xdr:cNvPr id="1" name="Chart 1"/>
        <xdr:cNvGraphicFramePr/>
      </xdr:nvGraphicFramePr>
      <xdr:xfrm>
        <a:off x="3133725" y="571500"/>
        <a:ext cx="4210050" cy="33718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19050</xdr:rowOff>
    </xdr:from>
    <xdr:to>
      <xdr:col>11</xdr:col>
      <xdr:colOff>114300</xdr:colOff>
      <xdr:row>28</xdr:row>
      <xdr:rowOff>19050</xdr:rowOff>
    </xdr:to>
    <xdr:graphicFrame>
      <xdr:nvGraphicFramePr>
        <xdr:cNvPr id="1" name="Chart 1"/>
        <xdr:cNvGraphicFramePr/>
      </xdr:nvGraphicFramePr>
      <xdr:xfrm>
        <a:off x="3143250" y="581025"/>
        <a:ext cx="4371975" cy="42100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1362075</xdr:colOff>
      <xdr:row>2</xdr:row>
      <xdr:rowOff>9525</xdr:rowOff>
    </xdr:from>
    <xdr:to>
      <xdr:col>11</xdr:col>
      <xdr:colOff>104775</xdr:colOff>
      <xdr:row>28</xdr:row>
      <xdr:rowOff>38100</xdr:rowOff>
    </xdr:to>
    <xdr:graphicFrame>
      <xdr:nvGraphicFramePr>
        <xdr:cNvPr id="1" name="Chart 1"/>
        <xdr:cNvGraphicFramePr/>
      </xdr:nvGraphicFramePr>
      <xdr:xfrm>
        <a:off x="3105150" y="571500"/>
        <a:ext cx="4400550" cy="42386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123825</xdr:colOff>
      <xdr:row>28</xdr:row>
      <xdr:rowOff>19050</xdr:rowOff>
    </xdr:to>
    <xdr:graphicFrame>
      <xdr:nvGraphicFramePr>
        <xdr:cNvPr id="1" name="Chart 1"/>
        <xdr:cNvGraphicFramePr/>
      </xdr:nvGraphicFramePr>
      <xdr:xfrm>
        <a:off x="3133725" y="561975"/>
        <a:ext cx="4391025" cy="422910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133350</xdr:colOff>
      <xdr:row>28</xdr:row>
      <xdr:rowOff>19050</xdr:rowOff>
    </xdr:to>
    <xdr:graphicFrame>
      <xdr:nvGraphicFramePr>
        <xdr:cNvPr id="1" name="Chart 1"/>
        <xdr:cNvGraphicFramePr/>
      </xdr:nvGraphicFramePr>
      <xdr:xfrm>
        <a:off x="3133725" y="561975"/>
        <a:ext cx="4400550" cy="42291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123825</xdr:colOff>
      <xdr:row>28</xdr:row>
      <xdr:rowOff>9525</xdr:rowOff>
    </xdr:to>
    <xdr:graphicFrame>
      <xdr:nvGraphicFramePr>
        <xdr:cNvPr id="1" name="Chart 1"/>
        <xdr:cNvGraphicFramePr/>
      </xdr:nvGraphicFramePr>
      <xdr:xfrm>
        <a:off x="3124200" y="561975"/>
        <a:ext cx="4400550" cy="42195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11</xdr:col>
      <xdr:colOff>142875</xdr:colOff>
      <xdr:row>28</xdr:row>
      <xdr:rowOff>19050</xdr:rowOff>
    </xdr:to>
    <xdr:graphicFrame>
      <xdr:nvGraphicFramePr>
        <xdr:cNvPr id="1" name="Chart 1"/>
        <xdr:cNvGraphicFramePr/>
      </xdr:nvGraphicFramePr>
      <xdr:xfrm>
        <a:off x="3124200" y="581025"/>
        <a:ext cx="4419600" cy="42100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11</xdr:col>
      <xdr:colOff>152400</xdr:colOff>
      <xdr:row>28</xdr:row>
      <xdr:rowOff>9525</xdr:rowOff>
    </xdr:to>
    <xdr:graphicFrame>
      <xdr:nvGraphicFramePr>
        <xdr:cNvPr id="1" name="Chart 1"/>
        <xdr:cNvGraphicFramePr/>
      </xdr:nvGraphicFramePr>
      <xdr:xfrm>
        <a:off x="3133725" y="571500"/>
        <a:ext cx="4419600" cy="42100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1362075</xdr:colOff>
      <xdr:row>2</xdr:row>
      <xdr:rowOff>0</xdr:rowOff>
    </xdr:from>
    <xdr:to>
      <xdr:col>11</xdr:col>
      <xdr:colOff>171450</xdr:colOff>
      <xdr:row>28</xdr:row>
      <xdr:rowOff>28575</xdr:rowOff>
    </xdr:to>
    <xdr:graphicFrame>
      <xdr:nvGraphicFramePr>
        <xdr:cNvPr id="1" name="Chart 1"/>
        <xdr:cNvGraphicFramePr/>
      </xdr:nvGraphicFramePr>
      <xdr:xfrm>
        <a:off x="3105150" y="561975"/>
        <a:ext cx="4467225" cy="4238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8</xdr:col>
      <xdr:colOff>581025</xdr:colOff>
      <xdr:row>22</xdr:row>
      <xdr:rowOff>123825</xdr:rowOff>
    </xdr:to>
    <xdr:graphicFrame>
      <xdr:nvGraphicFramePr>
        <xdr:cNvPr id="1" name="Chart 3"/>
        <xdr:cNvGraphicFramePr/>
      </xdr:nvGraphicFramePr>
      <xdr:xfrm>
        <a:off x="3133725" y="571500"/>
        <a:ext cx="4229100" cy="33528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11</xdr:col>
      <xdr:colOff>171450</xdr:colOff>
      <xdr:row>28</xdr:row>
      <xdr:rowOff>19050</xdr:rowOff>
    </xdr:to>
    <xdr:graphicFrame>
      <xdr:nvGraphicFramePr>
        <xdr:cNvPr id="1" name="Chart 1"/>
        <xdr:cNvGraphicFramePr/>
      </xdr:nvGraphicFramePr>
      <xdr:xfrm>
        <a:off x="3133725" y="571500"/>
        <a:ext cx="4438650" cy="42195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11</xdr:col>
      <xdr:colOff>180975</xdr:colOff>
      <xdr:row>28</xdr:row>
      <xdr:rowOff>19050</xdr:rowOff>
    </xdr:to>
    <xdr:graphicFrame>
      <xdr:nvGraphicFramePr>
        <xdr:cNvPr id="1" name="Chart 1"/>
        <xdr:cNvGraphicFramePr/>
      </xdr:nvGraphicFramePr>
      <xdr:xfrm>
        <a:off x="3143250" y="571500"/>
        <a:ext cx="4438650" cy="421957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2</xdr:row>
      <xdr:rowOff>9525</xdr:rowOff>
    </xdr:from>
    <xdr:to>
      <xdr:col>11</xdr:col>
      <xdr:colOff>180975</xdr:colOff>
      <xdr:row>28</xdr:row>
      <xdr:rowOff>0</xdr:rowOff>
    </xdr:to>
    <xdr:graphicFrame>
      <xdr:nvGraphicFramePr>
        <xdr:cNvPr id="1" name="Chart 1"/>
        <xdr:cNvGraphicFramePr/>
      </xdr:nvGraphicFramePr>
      <xdr:xfrm>
        <a:off x="3114675" y="571500"/>
        <a:ext cx="4467225" cy="4200525"/>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2</xdr:row>
      <xdr:rowOff>0</xdr:rowOff>
    </xdr:from>
    <xdr:to>
      <xdr:col>11</xdr:col>
      <xdr:colOff>171450</xdr:colOff>
      <xdr:row>28</xdr:row>
      <xdr:rowOff>9525</xdr:rowOff>
    </xdr:to>
    <xdr:graphicFrame>
      <xdr:nvGraphicFramePr>
        <xdr:cNvPr id="1" name="Chart 1"/>
        <xdr:cNvGraphicFramePr/>
      </xdr:nvGraphicFramePr>
      <xdr:xfrm>
        <a:off x="3114675" y="561975"/>
        <a:ext cx="4457700" cy="4219575"/>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228600</xdr:rowOff>
    </xdr:from>
    <xdr:to>
      <xdr:col>11</xdr:col>
      <xdr:colOff>190500</xdr:colOff>
      <xdr:row>28</xdr:row>
      <xdr:rowOff>19050</xdr:rowOff>
    </xdr:to>
    <xdr:graphicFrame>
      <xdr:nvGraphicFramePr>
        <xdr:cNvPr id="1" name="Chart 1"/>
        <xdr:cNvGraphicFramePr/>
      </xdr:nvGraphicFramePr>
      <xdr:xfrm>
        <a:off x="3124200" y="561975"/>
        <a:ext cx="4467225" cy="422910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11</xdr:col>
      <xdr:colOff>180975</xdr:colOff>
      <xdr:row>28</xdr:row>
      <xdr:rowOff>19050</xdr:rowOff>
    </xdr:to>
    <xdr:graphicFrame>
      <xdr:nvGraphicFramePr>
        <xdr:cNvPr id="1" name="Chart 1"/>
        <xdr:cNvGraphicFramePr/>
      </xdr:nvGraphicFramePr>
      <xdr:xfrm>
        <a:off x="3133725" y="571500"/>
        <a:ext cx="4448175" cy="4219575"/>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228600</xdr:rowOff>
    </xdr:from>
    <xdr:to>
      <xdr:col>11</xdr:col>
      <xdr:colOff>180975</xdr:colOff>
      <xdr:row>28</xdr:row>
      <xdr:rowOff>0</xdr:rowOff>
    </xdr:to>
    <xdr:graphicFrame>
      <xdr:nvGraphicFramePr>
        <xdr:cNvPr id="1" name="Chart 1"/>
        <xdr:cNvGraphicFramePr/>
      </xdr:nvGraphicFramePr>
      <xdr:xfrm>
        <a:off x="3124200" y="561975"/>
        <a:ext cx="4457700" cy="4210050"/>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2</xdr:row>
      <xdr:rowOff>0</xdr:rowOff>
    </xdr:from>
    <xdr:to>
      <xdr:col>11</xdr:col>
      <xdr:colOff>171450</xdr:colOff>
      <xdr:row>28</xdr:row>
      <xdr:rowOff>38100</xdr:rowOff>
    </xdr:to>
    <xdr:graphicFrame>
      <xdr:nvGraphicFramePr>
        <xdr:cNvPr id="1" name="Chart 1"/>
        <xdr:cNvGraphicFramePr/>
      </xdr:nvGraphicFramePr>
      <xdr:xfrm>
        <a:off x="3114675" y="561975"/>
        <a:ext cx="4457700" cy="424815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219075</xdr:rowOff>
    </xdr:from>
    <xdr:to>
      <xdr:col>11</xdr:col>
      <xdr:colOff>495300</xdr:colOff>
      <xdr:row>28</xdr:row>
      <xdr:rowOff>9525</xdr:rowOff>
    </xdr:to>
    <xdr:graphicFrame>
      <xdr:nvGraphicFramePr>
        <xdr:cNvPr id="1" name="Chart 1"/>
        <xdr:cNvGraphicFramePr/>
      </xdr:nvGraphicFramePr>
      <xdr:xfrm>
        <a:off x="3124200" y="552450"/>
        <a:ext cx="4772025" cy="422910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219075</xdr:rowOff>
    </xdr:from>
    <xdr:to>
      <xdr:col>10</xdr:col>
      <xdr:colOff>0</xdr:colOff>
      <xdr:row>28</xdr:row>
      <xdr:rowOff>0</xdr:rowOff>
    </xdr:to>
    <xdr:graphicFrame>
      <xdr:nvGraphicFramePr>
        <xdr:cNvPr id="1" name="Chart 1"/>
        <xdr:cNvGraphicFramePr/>
      </xdr:nvGraphicFramePr>
      <xdr:xfrm>
        <a:off x="3133725" y="552450"/>
        <a:ext cx="4267200" cy="4219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12</xdr:col>
      <xdr:colOff>9525</xdr:colOff>
      <xdr:row>28</xdr:row>
      <xdr:rowOff>19050</xdr:rowOff>
    </xdr:to>
    <xdr:graphicFrame>
      <xdr:nvGraphicFramePr>
        <xdr:cNvPr id="1" name="Chart 1"/>
        <xdr:cNvGraphicFramePr/>
      </xdr:nvGraphicFramePr>
      <xdr:xfrm>
        <a:off x="3124200" y="581025"/>
        <a:ext cx="4905375" cy="421005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19050</xdr:rowOff>
    </xdr:from>
    <xdr:to>
      <xdr:col>10</xdr:col>
      <xdr:colOff>0</xdr:colOff>
      <xdr:row>28</xdr:row>
      <xdr:rowOff>28575</xdr:rowOff>
    </xdr:to>
    <xdr:graphicFrame>
      <xdr:nvGraphicFramePr>
        <xdr:cNvPr id="1" name="Chart 1"/>
        <xdr:cNvGraphicFramePr/>
      </xdr:nvGraphicFramePr>
      <xdr:xfrm>
        <a:off x="3133725" y="581025"/>
        <a:ext cx="4267200" cy="4219575"/>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219075</xdr:rowOff>
    </xdr:from>
    <xdr:to>
      <xdr:col>10</xdr:col>
      <xdr:colOff>0</xdr:colOff>
      <xdr:row>28</xdr:row>
      <xdr:rowOff>19050</xdr:rowOff>
    </xdr:to>
    <xdr:graphicFrame>
      <xdr:nvGraphicFramePr>
        <xdr:cNvPr id="1" name="Chart 1"/>
        <xdr:cNvGraphicFramePr/>
      </xdr:nvGraphicFramePr>
      <xdr:xfrm>
        <a:off x="3124200" y="552450"/>
        <a:ext cx="4276725" cy="4238625"/>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180975</xdr:colOff>
      <xdr:row>28</xdr:row>
      <xdr:rowOff>19050</xdr:rowOff>
    </xdr:to>
    <xdr:graphicFrame>
      <xdr:nvGraphicFramePr>
        <xdr:cNvPr id="1" name="Chart 1"/>
        <xdr:cNvGraphicFramePr/>
      </xdr:nvGraphicFramePr>
      <xdr:xfrm>
        <a:off x="3124200" y="561975"/>
        <a:ext cx="4457700" cy="4229100"/>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13</xdr:col>
      <xdr:colOff>38100</xdr:colOff>
      <xdr:row>28</xdr:row>
      <xdr:rowOff>47625</xdr:rowOff>
    </xdr:to>
    <xdr:graphicFrame>
      <xdr:nvGraphicFramePr>
        <xdr:cNvPr id="1" name="Chart 1"/>
        <xdr:cNvGraphicFramePr/>
      </xdr:nvGraphicFramePr>
      <xdr:xfrm>
        <a:off x="3133725" y="571500"/>
        <a:ext cx="5524500" cy="4248150"/>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190500</xdr:colOff>
      <xdr:row>28</xdr:row>
      <xdr:rowOff>0</xdr:rowOff>
    </xdr:to>
    <xdr:graphicFrame>
      <xdr:nvGraphicFramePr>
        <xdr:cNvPr id="1" name="Chart 1"/>
        <xdr:cNvGraphicFramePr/>
      </xdr:nvGraphicFramePr>
      <xdr:xfrm>
        <a:off x="3124200" y="561975"/>
        <a:ext cx="4467225" cy="4210050"/>
      </xdr:xfrm>
      <a:graphic>
        <a:graphicData uri="http://schemas.openxmlformats.org/drawingml/2006/chart">
          <c:chart xmlns:c="http://schemas.openxmlformats.org/drawingml/2006/chart" r:id="rId1"/>
        </a:graphicData>
      </a:graphic>
    </xdr:graphicFrame>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228600</xdr:rowOff>
    </xdr:from>
    <xdr:to>
      <xdr:col>11</xdr:col>
      <xdr:colOff>190500</xdr:colOff>
      <xdr:row>28</xdr:row>
      <xdr:rowOff>19050</xdr:rowOff>
    </xdr:to>
    <xdr:graphicFrame>
      <xdr:nvGraphicFramePr>
        <xdr:cNvPr id="1" name="Chart 1"/>
        <xdr:cNvGraphicFramePr/>
      </xdr:nvGraphicFramePr>
      <xdr:xfrm>
        <a:off x="3133725" y="561975"/>
        <a:ext cx="4457700" cy="4229100"/>
      </xdr:xfrm>
      <a:graphic>
        <a:graphicData uri="http://schemas.openxmlformats.org/drawingml/2006/chart">
          <c:chart xmlns:c="http://schemas.openxmlformats.org/drawingml/2006/chart" r:id="rId1"/>
        </a:graphicData>
      </a:graphic>
    </xdr:graphicFrame>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28575</xdr:rowOff>
    </xdr:from>
    <xdr:to>
      <xdr:col>11</xdr:col>
      <xdr:colOff>0</xdr:colOff>
      <xdr:row>28</xdr:row>
      <xdr:rowOff>38100</xdr:rowOff>
    </xdr:to>
    <xdr:graphicFrame>
      <xdr:nvGraphicFramePr>
        <xdr:cNvPr id="1" name="Chart 1"/>
        <xdr:cNvGraphicFramePr/>
      </xdr:nvGraphicFramePr>
      <xdr:xfrm>
        <a:off x="3124200" y="590550"/>
        <a:ext cx="4276725" cy="4219575"/>
      </xdr:xfrm>
      <a:graphic>
        <a:graphicData uri="http://schemas.openxmlformats.org/drawingml/2006/chart">
          <c:chart xmlns:c="http://schemas.openxmlformats.org/drawingml/2006/chart" r:id="rId1"/>
        </a:graphicData>
      </a:graphic>
    </xdr:graphicFrame>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190500</xdr:colOff>
      <xdr:row>28</xdr:row>
      <xdr:rowOff>9525</xdr:rowOff>
    </xdr:to>
    <xdr:graphicFrame>
      <xdr:nvGraphicFramePr>
        <xdr:cNvPr id="1" name="Chart 1"/>
        <xdr:cNvGraphicFramePr/>
      </xdr:nvGraphicFramePr>
      <xdr:xfrm>
        <a:off x="3133725" y="561975"/>
        <a:ext cx="4457700" cy="4219575"/>
      </xdr:xfrm>
      <a:graphic>
        <a:graphicData uri="http://schemas.openxmlformats.org/drawingml/2006/chart">
          <c:chart xmlns:c="http://schemas.openxmlformats.org/drawingml/2006/chart" r:id="rId1"/>
        </a:graphicData>
      </a:graphic>
    </xdr:graphicFrame>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180975</xdr:colOff>
      <xdr:row>28</xdr:row>
      <xdr:rowOff>28575</xdr:rowOff>
    </xdr:to>
    <xdr:graphicFrame>
      <xdr:nvGraphicFramePr>
        <xdr:cNvPr id="1" name="Chart 1"/>
        <xdr:cNvGraphicFramePr/>
      </xdr:nvGraphicFramePr>
      <xdr:xfrm>
        <a:off x="3124200" y="571500"/>
        <a:ext cx="4457700" cy="4229100"/>
      </xdr:xfrm>
      <a:graphic>
        <a:graphicData uri="http://schemas.openxmlformats.org/drawingml/2006/chart">
          <c:chart xmlns:c="http://schemas.openxmlformats.org/drawingml/2006/chart" r:id="rId1"/>
        </a:graphicData>
      </a:graphic>
    </xdr:graphicFrame>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190500</xdr:colOff>
      <xdr:row>28</xdr:row>
      <xdr:rowOff>19050</xdr:rowOff>
    </xdr:to>
    <xdr:graphicFrame>
      <xdr:nvGraphicFramePr>
        <xdr:cNvPr id="1" name="Chart 1"/>
        <xdr:cNvGraphicFramePr/>
      </xdr:nvGraphicFramePr>
      <xdr:xfrm>
        <a:off x="3133725" y="561975"/>
        <a:ext cx="4457700" cy="4229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9525</xdr:rowOff>
    </xdr:from>
    <xdr:to>
      <xdr:col>11</xdr:col>
      <xdr:colOff>38100</xdr:colOff>
      <xdr:row>28</xdr:row>
      <xdr:rowOff>19050</xdr:rowOff>
    </xdr:to>
    <xdr:graphicFrame>
      <xdr:nvGraphicFramePr>
        <xdr:cNvPr id="1" name="Chart 1"/>
        <xdr:cNvGraphicFramePr/>
      </xdr:nvGraphicFramePr>
      <xdr:xfrm>
        <a:off x="3152775" y="581025"/>
        <a:ext cx="4295775" cy="4219575"/>
      </xdr:xfrm>
      <a:graphic>
        <a:graphicData uri="http://schemas.openxmlformats.org/drawingml/2006/chart">
          <c:chart xmlns:c="http://schemas.openxmlformats.org/drawingml/2006/chart" r:id="rId1"/>
        </a:graphicData>
      </a:graphic>
    </xdr:graphicFrame>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180975</xdr:colOff>
      <xdr:row>28</xdr:row>
      <xdr:rowOff>9525</xdr:rowOff>
    </xdr:to>
    <xdr:graphicFrame>
      <xdr:nvGraphicFramePr>
        <xdr:cNvPr id="1" name="Chart 1"/>
        <xdr:cNvGraphicFramePr/>
      </xdr:nvGraphicFramePr>
      <xdr:xfrm>
        <a:off x="3124200" y="561975"/>
        <a:ext cx="4457700" cy="4219575"/>
      </xdr:xfrm>
      <a:graphic>
        <a:graphicData uri="http://schemas.openxmlformats.org/drawingml/2006/chart">
          <c:chart xmlns:c="http://schemas.openxmlformats.org/drawingml/2006/chart" r:id="rId1"/>
        </a:graphicData>
      </a:graphic>
    </xdr:graphicFrame>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200025</xdr:colOff>
      <xdr:row>28</xdr:row>
      <xdr:rowOff>9525</xdr:rowOff>
    </xdr:to>
    <xdr:graphicFrame>
      <xdr:nvGraphicFramePr>
        <xdr:cNvPr id="1" name="Chart 1"/>
        <xdr:cNvGraphicFramePr/>
      </xdr:nvGraphicFramePr>
      <xdr:xfrm>
        <a:off x="3124200" y="561975"/>
        <a:ext cx="4476750" cy="4219575"/>
      </xdr:xfrm>
      <a:graphic>
        <a:graphicData uri="http://schemas.openxmlformats.org/drawingml/2006/chart">
          <c:chart xmlns:c="http://schemas.openxmlformats.org/drawingml/2006/chart" r:id="rId1"/>
        </a:graphicData>
      </a:graphic>
    </xdr:graphicFrame>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19050</xdr:rowOff>
    </xdr:from>
    <xdr:to>
      <xdr:col>11</xdr:col>
      <xdr:colOff>190500</xdr:colOff>
      <xdr:row>28</xdr:row>
      <xdr:rowOff>19050</xdr:rowOff>
    </xdr:to>
    <xdr:graphicFrame>
      <xdr:nvGraphicFramePr>
        <xdr:cNvPr id="1" name="Chart 1"/>
        <xdr:cNvGraphicFramePr/>
      </xdr:nvGraphicFramePr>
      <xdr:xfrm>
        <a:off x="3133725" y="581025"/>
        <a:ext cx="4457700" cy="4210050"/>
      </xdr:xfrm>
      <a:graphic>
        <a:graphicData uri="http://schemas.openxmlformats.org/drawingml/2006/chart">
          <c:chart xmlns:c="http://schemas.openxmlformats.org/drawingml/2006/chart" r:id="rId1"/>
        </a:graphicData>
      </a:graphic>
    </xdr:graphicFrame>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228600</xdr:rowOff>
    </xdr:from>
    <xdr:to>
      <xdr:col>11</xdr:col>
      <xdr:colOff>180975</xdr:colOff>
      <xdr:row>28</xdr:row>
      <xdr:rowOff>19050</xdr:rowOff>
    </xdr:to>
    <xdr:graphicFrame>
      <xdr:nvGraphicFramePr>
        <xdr:cNvPr id="1" name="Chart 1"/>
        <xdr:cNvGraphicFramePr/>
      </xdr:nvGraphicFramePr>
      <xdr:xfrm>
        <a:off x="3124200" y="561975"/>
        <a:ext cx="4457700" cy="4229100"/>
      </xdr:xfrm>
      <a:graphic>
        <a:graphicData uri="http://schemas.openxmlformats.org/drawingml/2006/chart">
          <c:chart xmlns:c="http://schemas.openxmlformats.org/drawingml/2006/chart" r:id="rId1"/>
        </a:graphicData>
      </a:graphic>
    </xdr:graphicFrame>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0</xdr:rowOff>
    </xdr:from>
    <xdr:to>
      <xdr:col>10</xdr:col>
      <xdr:colOff>0</xdr:colOff>
      <xdr:row>28</xdr:row>
      <xdr:rowOff>38100</xdr:rowOff>
    </xdr:to>
    <xdr:graphicFrame>
      <xdr:nvGraphicFramePr>
        <xdr:cNvPr id="1" name="Chart 1"/>
        <xdr:cNvGraphicFramePr/>
      </xdr:nvGraphicFramePr>
      <xdr:xfrm>
        <a:off x="3143250" y="561975"/>
        <a:ext cx="4257675" cy="4248150"/>
      </xdr:xfrm>
      <a:graphic>
        <a:graphicData uri="http://schemas.openxmlformats.org/drawingml/2006/chart">
          <c:chart xmlns:c="http://schemas.openxmlformats.org/drawingml/2006/chart" r:id="rId1"/>
        </a:graphicData>
      </a:graphic>
    </xdr:graphicFrame>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190500</xdr:colOff>
      <xdr:row>28</xdr:row>
      <xdr:rowOff>19050</xdr:rowOff>
    </xdr:to>
    <xdr:graphicFrame>
      <xdr:nvGraphicFramePr>
        <xdr:cNvPr id="1" name="Chart 1"/>
        <xdr:cNvGraphicFramePr/>
      </xdr:nvGraphicFramePr>
      <xdr:xfrm>
        <a:off x="3133725" y="561975"/>
        <a:ext cx="4457700" cy="4229100"/>
      </xdr:xfrm>
      <a:graphic>
        <a:graphicData uri="http://schemas.openxmlformats.org/drawingml/2006/chart">
          <c:chart xmlns:c="http://schemas.openxmlformats.org/drawingml/2006/chart" r:id="rId1"/>
        </a:graphicData>
      </a:graphic>
    </xdr:graphicFrame>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190500</xdr:colOff>
      <xdr:row>28</xdr:row>
      <xdr:rowOff>9525</xdr:rowOff>
    </xdr:to>
    <xdr:graphicFrame>
      <xdr:nvGraphicFramePr>
        <xdr:cNvPr id="1" name="Chart 1"/>
        <xdr:cNvGraphicFramePr/>
      </xdr:nvGraphicFramePr>
      <xdr:xfrm>
        <a:off x="3124200" y="561975"/>
        <a:ext cx="4467225" cy="4219575"/>
      </xdr:xfrm>
      <a:graphic>
        <a:graphicData uri="http://schemas.openxmlformats.org/drawingml/2006/chart">
          <c:chart xmlns:c="http://schemas.openxmlformats.org/drawingml/2006/chart" r:id="rId1"/>
        </a:graphicData>
      </a:graphic>
    </xdr:graphicFrame>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200025</xdr:colOff>
      <xdr:row>27</xdr:row>
      <xdr:rowOff>152400</xdr:rowOff>
    </xdr:to>
    <xdr:graphicFrame>
      <xdr:nvGraphicFramePr>
        <xdr:cNvPr id="1" name="Chart 1"/>
        <xdr:cNvGraphicFramePr/>
      </xdr:nvGraphicFramePr>
      <xdr:xfrm>
        <a:off x="3124200" y="561975"/>
        <a:ext cx="4476750" cy="4200525"/>
      </xdr:xfrm>
      <a:graphic>
        <a:graphicData uri="http://schemas.openxmlformats.org/drawingml/2006/chart">
          <c:chart xmlns:c="http://schemas.openxmlformats.org/drawingml/2006/chart" r:id="rId1"/>
        </a:graphicData>
      </a:graphic>
    </xdr:graphicFrame>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180975</xdr:colOff>
      <xdr:row>27</xdr:row>
      <xdr:rowOff>142875</xdr:rowOff>
    </xdr:to>
    <xdr:graphicFrame>
      <xdr:nvGraphicFramePr>
        <xdr:cNvPr id="1" name="Chart 1"/>
        <xdr:cNvGraphicFramePr/>
      </xdr:nvGraphicFramePr>
      <xdr:xfrm>
        <a:off x="3124200" y="571500"/>
        <a:ext cx="4457700" cy="4181475"/>
      </xdr:xfrm>
      <a:graphic>
        <a:graphicData uri="http://schemas.openxmlformats.org/drawingml/2006/chart">
          <c:chart xmlns:c="http://schemas.openxmlformats.org/drawingml/2006/chart" r:id="rId1"/>
        </a:graphicData>
      </a:graphic>
    </xdr:graphicFrame>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228600</xdr:rowOff>
    </xdr:from>
    <xdr:to>
      <xdr:col>11</xdr:col>
      <xdr:colOff>180975</xdr:colOff>
      <xdr:row>28</xdr:row>
      <xdr:rowOff>9525</xdr:rowOff>
    </xdr:to>
    <xdr:graphicFrame>
      <xdr:nvGraphicFramePr>
        <xdr:cNvPr id="1" name="Chart 1"/>
        <xdr:cNvGraphicFramePr/>
      </xdr:nvGraphicFramePr>
      <xdr:xfrm>
        <a:off x="3133725" y="561975"/>
        <a:ext cx="4448175" cy="42195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13</xdr:col>
      <xdr:colOff>19050</xdr:colOff>
      <xdr:row>28</xdr:row>
      <xdr:rowOff>9525</xdr:rowOff>
    </xdr:to>
    <xdr:graphicFrame>
      <xdr:nvGraphicFramePr>
        <xdr:cNvPr id="1" name="Chart 1"/>
        <xdr:cNvGraphicFramePr/>
      </xdr:nvGraphicFramePr>
      <xdr:xfrm>
        <a:off x="3133725" y="571500"/>
        <a:ext cx="5514975" cy="4210050"/>
      </xdr:xfrm>
      <a:graphic>
        <a:graphicData uri="http://schemas.openxmlformats.org/drawingml/2006/chart">
          <c:chart xmlns:c="http://schemas.openxmlformats.org/drawingml/2006/chart" r:id="rId1"/>
        </a:graphicData>
      </a:graphic>
    </xdr:graphicFrame>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11</xdr:col>
      <xdr:colOff>171450</xdr:colOff>
      <xdr:row>28</xdr:row>
      <xdr:rowOff>28575</xdr:rowOff>
    </xdr:to>
    <xdr:graphicFrame>
      <xdr:nvGraphicFramePr>
        <xdr:cNvPr id="1" name="Chart 1"/>
        <xdr:cNvGraphicFramePr/>
      </xdr:nvGraphicFramePr>
      <xdr:xfrm>
        <a:off x="3124200" y="581025"/>
        <a:ext cx="4448175" cy="4219575"/>
      </xdr:xfrm>
      <a:graphic>
        <a:graphicData uri="http://schemas.openxmlformats.org/drawingml/2006/chart">
          <c:chart xmlns:c="http://schemas.openxmlformats.org/drawingml/2006/chart" r:id="rId1"/>
        </a:graphicData>
      </a:graphic>
    </xdr:graphicFrame>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228600</xdr:rowOff>
    </xdr:from>
    <xdr:to>
      <xdr:col>11</xdr:col>
      <xdr:colOff>200025</xdr:colOff>
      <xdr:row>28</xdr:row>
      <xdr:rowOff>38100</xdr:rowOff>
    </xdr:to>
    <xdr:graphicFrame>
      <xdr:nvGraphicFramePr>
        <xdr:cNvPr id="1" name="Chart 1"/>
        <xdr:cNvGraphicFramePr/>
      </xdr:nvGraphicFramePr>
      <xdr:xfrm>
        <a:off x="3124200" y="561975"/>
        <a:ext cx="4476750" cy="4248150"/>
      </xdr:xfrm>
      <a:graphic>
        <a:graphicData uri="http://schemas.openxmlformats.org/drawingml/2006/chart">
          <c:chart xmlns:c="http://schemas.openxmlformats.org/drawingml/2006/chart" r:id="rId1"/>
        </a:graphicData>
      </a:graphic>
    </xdr:graphicFrame>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171450</xdr:colOff>
      <xdr:row>28</xdr:row>
      <xdr:rowOff>19050</xdr:rowOff>
    </xdr:to>
    <xdr:graphicFrame>
      <xdr:nvGraphicFramePr>
        <xdr:cNvPr id="1" name="Chart 1"/>
        <xdr:cNvGraphicFramePr/>
      </xdr:nvGraphicFramePr>
      <xdr:xfrm>
        <a:off x="3124200" y="561975"/>
        <a:ext cx="4448175" cy="4229100"/>
      </xdr:xfrm>
      <a:graphic>
        <a:graphicData uri="http://schemas.openxmlformats.org/drawingml/2006/chart">
          <c:chart xmlns:c="http://schemas.openxmlformats.org/drawingml/2006/chart" r:id="rId1"/>
        </a:graphicData>
      </a:graphic>
    </xdr:graphicFrame>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11</xdr:col>
      <xdr:colOff>200025</xdr:colOff>
      <xdr:row>28</xdr:row>
      <xdr:rowOff>19050</xdr:rowOff>
    </xdr:to>
    <xdr:graphicFrame>
      <xdr:nvGraphicFramePr>
        <xdr:cNvPr id="1" name="Chart 3"/>
        <xdr:cNvGraphicFramePr/>
      </xdr:nvGraphicFramePr>
      <xdr:xfrm>
        <a:off x="3133725" y="571500"/>
        <a:ext cx="4467225" cy="4219575"/>
      </xdr:xfrm>
      <a:graphic>
        <a:graphicData uri="http://schemas.openxmlformats.org/drawingml/2006/chart">
          <c:chart xmlns:c="http://schemas.openxmlformats.org/drawingml/2006/chart" r:id="rId1"/>
        </a:graphicData>
      </a:graphic>
    </xdr:graphicFrame>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190500</xdr:colOff>
      <xdr:row>28</xdr:row>
      <xdr:rowOff>9525</xdr:rowOff>
    </xdr:to>
    <xdr:graphicFrame>
      <xdr:nvGraphicFramePr>
        <xdr:cNvPr id="1" name="Chart 1"/>
        <xdr:cNvGraphicFramePr/>
      </xdr:nvGraphicFramePr>
      <xdr:xfrm>
        <a:off x="3124200" y="561975"/>
        <a:ext cx="4467225" cy="4219575"/>
      </xdr:xfrm>
      <a:graphic>
        <a:graphicData uri="http://schemas.openxmlformats.org/drawingml/2006/chart">
          <c:chart xmlns:c="http://schemas.openxmlformats.org/drawingml/2006/chart" r:id="rId1"/>
        </a:graphicData>
      </a:graphic>
    </xdr:graphicFrame>
    <xdr:clientData/>
  </xdr:twoCellAnchor>
</xdr:wsDr>
</file>

<file path=xl/drawings/drawing6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11</xdr:col>
      <xdr:colOff>504825</xdr:colOff>
      <xdr:row>28</xdr:row>
      <xdr:rowOff>0</xdr:rowOff>
    </xdr:to>
    <xdr:graphicFrame>
      <xdr:nvGraphicFramePr>
        <xdr:cNvPr id="1" name="Chart 1"/>
        <xdr:cNvGraphicFramePr/>
      </xdr:nvGraphicFramePr>
      <xdr:xfrm>
        <a:off x="3133725" y="571500"/>
        <a:ext cx="4772025" cy="4200525"/>
      </xdr:xfrm>
      <a:graphic>
        <a:graphicData uri="http://schemas.openxmlformats.org/drawingml/2006/chart">
          <c:chart xmlns:c="http://schemas.openxmlformats.org/drawingml/2006/chart" r:id="rId1"/>
        </a:graphicData>
      </a:graphic>
    </xdr:graphicFrame>
    <xdr:clientData/>
  </xdr:twoCellAnchor>
</xdr:wsDr>
</file>

<file path=xl/drawings/drawing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11</xdr:col>
      <xdr:colOff>190500</xdr:colOff>
      <xdr:row>28</xdr:row>
      <xdr:rowOff>19050</xdr:rowOff>
    </xdr:to>
    <xdr:graphicFrame>
      <xdr:nvGraphicFramePr>
        <xdr:cNvPr id="1" name="Chart 1"/>
        <xdr:cNvGraphicFramePr/>
      </xdr:nvGraphicFramePr>
      <xdr:xfrm>
        <a:off x="3124200" y="581025"/>
        <a:ext cx="4467225" cy="4210050"/>
      </xdr:xfrm>
      <a:graphic>
        <a:graphicData uri="http://schemas.openxmlformats.org/drawingml/2006/chart">
          <c:chart xmlns:c="http://schemas.openxmlformats.org/drawingml/2006/chart" r:id="rId1"/>
        </a:graphicData>
      </a:graphic>
    </xdr:graphicFrame>
    <xdr:clientData/>
  </xdr:twoCellAnchor>
</xdr:wsDr>
</file>

<file path=xl/drawings/drawing6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219075</xdr:rowOff>
    </xdr:from>
    <xdr:to>
      <xdr:col>11</xdr:col>
      <xdr:colOff>161925</xdr:colOff>
      <xdr:row>28</xdr:row>
      <xdr:rowOff>9525</xdr:rowOff>
    </xdr:to>
    <xdr:graphicFrame>
      <xdr:nvGraphicFramePr>
        <xdr:cNvPr id="1" name="Chart 1"/>
        <xdr:cNvGraphicFramePr/>
      </xdr:nvGraphicFramePr>
      <xdr:xfrm>
        <a:off x="3124200" y="552450"/>
        <a:ext cx="4438650" cy="4229100"/>
      </xdr:xfrm>
      <a:graphic>
        <a:graphicData uri="http://schemas.openxmlformats.org/drawingml/2006/chart">
          <c:chart xmlns:c="http://schemas.openxmlformats.org/drawingml/2006/chart" r:id="rId1"/>
        </a:graphicData>
      </a:graphic>
    </xdr:graphicFrame>
    <xdr:clientData/>
  </xdr:twoCellAnchor>
</xdr:wsDr>
</file>

<file path=xl/drawings/drawing6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11</xdr:col>
      <xdr:colOff>200025</xdr:colOff>
      <xdr:row>28</xdr:row>
      <xdr:rowOff>28575</xdr:rowOff>
    </xdr:to>
    <xdr:graphicFrame>
      <xdr:nvGraphicFramePr>
        <xdr:cNvPr id="1" name="Chart 1"/>
        <xdr:cNvGraphicFramePr/>
      </xdr:nvGraphicFramePr>
      <xdr:xfrm>
        <a:off x="3143250" y="571500"/>
        <a:ext cx="4457700" cy="4229100"/>
      </xdr:xfrm>
      <a:graphic>
        <a:graphicData uri="http://schemas.openxmlformats.org/drawingml/2006/chart">
          <c:chart xmlns:c="http://schemas.openxmlformats.org/drawingml/2006/chart" r:id="rId1"/>
        </a:graphicData>
      </a:graphic>
    </xdr:graphicFrame>
    <xdr:clientData/>
  </xdr:twoCellAnchor>
</xdr:wsDr>
</file>

<file path=xl/drawings/drawing6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542925</xdr:colOff>
      <xdr:row>28</xdr:row>
      <xdr:rowOff>28575</xdr:rowOff>
    </xdr:to>
    <xdr:graphicFrame>
      <xdr:nvGraphicFramePr>
        <xdr:cNvPr id="1" name="Chart 1"/>
        <xdr:cNvGraphicFramePr/>
      </xdr:nvGraphicFramePr>
      <xdr:xfrm>
        <a:off x="3124200" y="571500"/>
        <a:ext cx="4819650" cy="4229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0.49575</cdr:x>
      <cdr:y>0.506</cdr:y>
    </cdr:from>
    <cdr:to>
      <cdr:x>0.50725</cdr:x>
      <cdr:y>0.55375</cdr:y>
    </cdr:to>
    <cdr:sp>
      <cdr:nvSpPr>
        <cdr:cNvPr id="1" name="Text Box 1"/>
        <cdr:cNvSpPr txBox="1">
          <a:spLocks noChangeArrowheads="1"/>
        </cdr:cNvSpPr>
      </cdr:nvSpPr>
      <cdr:spPr>
        <a:xfrm>
          <a:off x="3952875" y="2457450"/>
          <a:ext cx="95250" cy="22860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19050</xdr:rowOff>
    </xdr:from>
    <xdr:to>
      <xdr:col>11</xdr:col>
      <xdr:colOff>200025</xdr:colOff>
      <xdr:row>28</xdr:row>
      <xdr:rowOff>0</xdr:rowOff>
    </xdr:to>
    <xdr:graphicFrame>
      <xdr:nvGraphicFramePr>
        <xdr:cNvPr id="1" name="Chart 1"/>
        <xdr:cNvGraphicFramePr/>
      </xdr:nvGraphicFramePr>
      <xdr:xfrm>
        <a:off x="3143250" y="581025"/>
        <a:ext cx="4457700" cy="4191000"/>
      </xdr:xfrm>
      <a:graphic>
        <a:graphicData uri="http://schemas.openxmlformats.org/drawingml/2006/chart">
          <c:chart xmlns:c="http://schemas.openxmlformats.org/drawingml/2006/chart" r:id="rId1"/>
        </a:graphicData>
      </a:graphic>
    </xdr:graphicFrame>
    <xdr:clientData/>
  </xdr:twoCellAnchor>
</xdr:wsDr>
</file>

<file path=xl/drawings/drawing7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209550</xdr:colOff>
      <xdr:row>28</xdr:row>
      <xdr:rowOff>0</xdr:rowOff>
    </xdr:to>
    <xdr:graphicFrame>
      <xdr:nvGraphicFramePr>
        <xdr:cNvPr id="1" name="Chart 1"/>
        <xdr:cNvGraphicFramePr/>
      </xdr:nvGraphicFramePr>
      <xdr:xfrm>
        <a:off x="3124200" y="571500"/>
        <a:ext cx="4486275" cy="4200525"/>
      </xdr:xfrm>
      <a:graphic>
        <a:graphicData uri="http://schemas.openxmlformats.org/drawingml/2006/chart">
          <c:chart xmlns:c="http://schemas.openxmlformats.org/drawingml/2006/chart" r:id="rId1"/>
        </a:graphicData>
      </a:graphic>
    </xdr:graphicFrame>
    <xdr:clientData/>
  </xdr:twoCellAnchor>
</xdr:wsDr>
</file>

<file path=xl/drawings/drawing7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10</xdr:col>
      <xdr:colOff>0</xdr:colOff>
      <xdr:row>28</xdr:row>
      <xdr:rowOff>38100</xdr:rowOff>
    </xdr:to>
    <xdr:graphicFrame>
      <xdr:nvGraphicFramePr>
        <xdr:cNvPr id="1" name="Chart 1"/>
        <xdr:cNvGraphicFramePr/>
      </xdr:nvGraphicFramePr>
      <xdr:xfrm>
        <a:off x="3133725" y="561975"/>
        <a:ext cx="4267200" cy="4248150"/>
      </xdr:xfrm>
      <a:graphic>
        <a:graphicData uri="http://schemas.openxmlformats.org/drawingml/2006/chart">
          <c:chart xmlns:c="http://schemas.openxmlformats.org/drawingml/2006/chart" r:id="rId1"/>
        </a:graphicData>
      </a:graphic>
    </xdr:graphicFrame>
    <xdr:clientData/>
  </xdr:twoCellAnchor>
</xdr:wsDr>
</file>

<file path=xl/drawings/drawing7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228600</xdr:rowOff>
    </xdr:from>
    <xdr:to>
      <xdr:col>11</xdr:col>
      <xdr:colOff>180975</xdr:colOff>
      <xdr:row>28</xdr:row>
      <xdr:rowOff>0</xdr:rowOff>
    </xdr:to>
    <xdr:graphicFrame>
      <xdr:nvGraphicFramePr>
        <xdr:cNvPr id="1" name="Chart 1"/>
        <xdr:cNvGraphicFramePr/>
      </xdr:nvGraphicFramePr>
      <xdr:xfrm>
        <a:off x="3133725" y="561975"/>
        <a:ext cx="4448175" cy="4210050"/>
      </xdr:xfrm>
      <a:graphic>
        <a:graphicData uri="http://schemas.openxmlformats.org/drawingml/2006/chart">
          <c:chart xmlns:c="http://schemas.openxmlformats.org/drawingml/2006/chart" r:id="rId1"/>
        </a:graphicData>
      </a:graphic>
    </xdr:graphicFrame>
    <xdr:clientData/>
  </xdr:twoCellAnchor>
</xdr:wsDr>
</file>

<file path=xl/drawings/drawing7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95250</xdr:colOff>
      <xdr:row>28</xdr:row>
      <xdr:rowOff>19050</xdr:rowOff>
    </xdr:to>
    <xdr:graphicFrame>
      <xdr:nvGraphicFramePr>
        <xdr:cNvPr id="1" name="Chart 1"/>
        <xdr:cNvGraphicFramePr/>
      </xdr:nvGraphicFramePr>
      <xdr:xfrm>
        <a:off x="3133725" y="561975"/>
        <a:ext cx="4362450" cy="4229100"/>
      </xdr:xfrm>
      <a:graphic>
        <a:graphicData uri="http://schemas.openxmlformats.org/drawingml/2006/chart">
          <c:chart xmlns:c="http://schemas.openxmlformats.org/drawingml/2006/chart" r:id="rId1"/>
        </a:graphicData>
      </a:graphic>
    </xdr:graphicFrame>
    <xdr:clientData/>
  </xdr:twoCellAnchor>
</xdr:wsDr>
</file>

<file path=xl/drawings/drawing7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10</xdr:col>
      <xdr:colOff>0</xdr:colOff>
      <xdr:row>28</xdr:row>
      <xdr:rowOff>0</xdr:rowOff>
    </xdr:to>
    <xdr:graphicFrame>
      <xdr:nvGraphicFramePr>
        <xdr:cNvPr id="1" name="Chart 1"/>
        <xdr:cNvGraphicFramePr/>
      </xdr:nvGraphicFramePr>
      <xdr:xfrm>
        <a:off x="3133725" y="571500"/>
        <a:ext cx="4267200" cy="4200525"/>
      </xdr:xfrm>
      <a:graphic>
        <a:graphicData uri="http://schemas.openxmlformats.org/drawingml/2006/chart">
          <c:chart xmlns:c="http://schemas.openxmlformats.org/drawingml/2006/chart" r:id="rId1"/>
        </a:graphicData>
      </a:graphic>
    </xdr:graphicFrame>
    <xdr:clientData/>
  </xdr:twoCellAnchor>
</xdr:wsDr>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200025</xdr:colOff>
      <xdr:row>28</xdr:row>
      <xdr:rowOff>19050</xdr:rowOff>
    </xdr:to>
    <xdr:graphicFrame>
      <xdr:nvGraphicFramePr>
        <xdr:cNvPr id="1" name="Chart 1"/>
        <xdr:cNvGraphicFramePr/>
      </xdr:nvGraphicFramePr>
      <xdr:xfrm>
        <a:off x="3124200" y="571500"/>
        <a:ext cx="4476750" cy="4219575"/>
      </xdr:xfrm>
      <a:graphic>
        <a:graphicData uri="http://schemas.openxmlformats.org/drawingml/2006/chart">
          <c:chart xmlns:c="http://schemas.openxmlformats.org/drawingml/2006/chart" r:id="rId1"/>
        </a:graphicData>
      </a:graphic>
    </xdr:graphicFrame>
    <xdr:clientData/>
  </xdr:twoCellAnchor>
</xdr:wsDr>
</file>

<file path=xl/drawings/drawing7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228600</xdr:rowOff>
    </xdr:from>
    <xdr:to>
      <xdr:col>11</xdr:col>
      <xdr:colOff>209550</xdr:colOff>
      <xdr:row>28</xdr:row>
      <xdr:rowOff>28575</xdr:rowOff>
    </xdr:to>
    <xdr:graphicFrame>
      <xdr:nvGraphicFramePr>
        <xdr:cNvPr id="1" name="Chart 1"/>
        <xdr:cNvGraphicFramePr/>
      </xdr:nvGraphicFramePr>
      <xdr:xfrm>
        <a:off x="3124200" y="561975"/>
        <a:ext cx="4486275" cy="4238625"/>
      </xdr:xfrm>
      <a:graphic>
        <a:graphicData uri="http://schemas.openxmlformats.org/drawingml/2006/chart">
          <c:chart xmlns:c="http://schemas.openxmlformats.org/drawingml/2006/chart" r:id="rId1"/>
        </a:graphicData>
      </a:graphic>
    </xdr:graphicFrame>
    <xdr:clientData/>
  </xdr:twoCellAnchor>
</xdr:wsDr>
</file>

<file path=xl/drawings/drawing7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0</xdr:rowOff>
    </xdr:from>
    <xdr:to>
      <xdr:col>11</xdr:col>
      <xdr:colOff>76200</xdr:colOff>
      <xdr:row>28</xdr:row>
      <xdr:rowOff>9525</xdr:rowOff>
    </xdr:to>
    <xdr:graphicFrame>
      <xdr:nvGraphicFramePr>
        <xdr:cNvPr id="1" name="Chart 1"/>
        <xdr:cNvGraphicFramePr/>
      </xdr:nvGraphicFramePr>
      <xdr:xfrm>
        <a:off x="3143250" y="561975"/>
        <a:ext cx="4333875" cy="4219575"/>
      </xdr:xfrm>
      <a:graphic>
        <a:graphicData uri="http://schemas.openxmlformats.org/drawingml/2006/chart">
          <c:chart xmlns:c="http://schemas.openxmlformats.org/drawingml/2006/chart" r:id="rId1"/>
        </a:graphicData>
      </a:graphic>
    </xdr:graphicFrame>
    <xdr:clientData/>
  </xdr:twoCellAnchor>
</xdr:wsDr>
</file>

<file path=xl/drawings/drawing7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209550</xdr:colOff>
      <xdr:row>28</xdr:row>
      <xdr:rowOff>19050</xdr:rowOff>
    </xdr:to>
    <xdr:graphicFrame>
      <xdr:nvGraphicFramePr>
        <xdr:cNvPr id="1" name="Chart 1"/>
        <xdr:cNvGraphicFramePr/>
      </xdr:nvGraphicFramePr>
      <xdr:xfrm>
        <a:off x="3124200" y="571500"/>
        <a:ext cx="4486275" cy="4219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17</xdr:col>
      <xdr:colOff>47625</xdr:colOff>
      <xdr:row>32</xdr:row>
      <xdr:rowOff>0</xdr:rowOff>
    </xdr:to>
    <xdr:graphicFrame>
      <xdr:nvGraphicFramePr>
        <xdr:cNvPr id="1" name="Chart 1"/>
        <xdr:cNvGraphicFramePr/>
      </xdr:nvGraphicFramePr>
      <xdr:xfrm>
        <a:off x="3124200" y="561975"/>
        <a:ext cx="7991475" cy="4857750"/>
      </xdr:xfrm>
      <a:graphic>
        <a:graphicData uri="http://schemas.openxmlformats.org/drawingml/2006/chart">
          <c:chart xmlns:c="http://schemas.openxmlformats.org/drawingml/2006/chart" r:id="rId1"/>
        </a:graphicData>
      </a:graphic>
    </xdr:graphicFrame>
    <xdr:clientData/>
  </xdr:twoCellAnchor>
</xdr:wsDr>
</file>

<file path=xl/drawings/drawing8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11</xdr:col>
      <xdr:colOff>209550</xdr:colOff>
      <xdr:row>28</xdr:row>
      <xdr:rowOff>9525</xdr:rowOff>
    </xdr:to>
    <xdr:graphicFrame>
      <xdr:nvGraphicFramePr>
        <xdr:cNvPr id="1" name="Chart 1"/>
        <xdr:cNvGraphicFramePr/>
      </xdr:nvGraphicFramePr>
      <xdr:xfrm>
        <a:off x="3133725" y="571500"/>
        <a:ext cx="4476750" cy="4210050"/>
      </xdr:xfrm>
      <a:graphic>
        <a:graphicData uri="http://schemas.openxmlformats.org/drawingml/2006/chart">
          <c:chart xmlns:c="http://schemas.openxmlformats.org/drawingml/2006/chart" r:id="rId1"/>
        </a:graphicData>
      </a:graphic>
    </xdr:graphicFrame>
    <xdr:clientData/>
  </xdr:twoCellAnchor>
</xdr:wsDr>
</file>

<file path=xl/drawings/drawing8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190500</xdr:colOff>
      <xdr:row>28</xdr:row>
      <xdr:rowOff>19050</xdr:rowOff>
    </xdr:to>
    <xdr:graphicFrame>
      <xdr:nvGraphicFramePr>
        <xdr:cNvPr id="1" name="Chart 1"/>
        <xdr:cNvGraphicFramePr/>
      </xdr:nvGraphicFramePr>
      <xdr:xfrm>
        <a:off x="3124200" y="571500"/>
        <a:ext cx="4467225" cy="4219575"/>
      </xdr:xfrm>
      <a:graphic>
        <a:graphicData uri="http://schemas.openxmlformats.org/drawingml/2006/chart">
          <c:chart xmlns:c="http://schemas.openxmlformats.org/drawingml/2006/chart" r:id="rId1"/>
        </a:graphicData>
      </a:graphic>
    </xdr:graphicFrame>
    <xdr:clientData/>
  </xdr:twoCellAnchor>
</xdr:wsDr>
</file>

<file path=xl/drawings/drawing8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28575</xdr:rowOff>
    </xdr:from>
    <xdr:to>
      <xdr:col>11</xdr:col>
      <xdr:colOff>19050</xdr:colOff>
      <xdr:row>28</xdr:row>
      <xdr:rowOff>9525</xdr:rowOff>
    </xdr:to>
    <xdr:graphicFrame>
      <xdr:nvGraphicFramePr>
        <xdr:cNvPr id="1" name="Chart 1"/>
        <xdr:cNvGraphicFramePr/>
      </xdr:nvGraphicFramePr>
      <xdr:xfrm>
        <a:off x="3133725" y="590550"/>
        <a:ext cx="4286250" cy="4191000"/>
      </xdr:xfrm>
      <a:graphic>
        <a:graphicData uri="http://schemas.openxmlformats.org/drawingml/2006/chart">
          <c:chart xmlns:c="http://schemas.openxmlformats.org/drawingml/2006/chart" r:id="rId1"/>
        </a:graphicData>
      </a:graphic>
    </xdr:graphicFrame>
    <xdr:clientData/>
  </xdr:twoCellAnchor>
</xdr:wsDr>
</file>

<file path=xl/drawings/drawing8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9</xdr:col>
      <xdr:colOff>9525</xdr:colOff>
      <xdr:row>28</xdr:row>
      <xdr:rowOff>19050</xdr:rowOff>
    </xdr:to>
    <xdr:graphicFrame>
      <xdr:nvGraphicFramePr>
        <xdr:cNvPr id="1" name="Chart 1"/>
        <xdr:cNvGraphicFramePr/>
      </xdr:nvGraphicFramePr>
      <xdr:xfrm>
        <a:off x="3133725" y="561975"/>
        <a:ext cx="4267200" cy="4229100"/>
      </xdr:xfrm>
      <a:graphic>
        <a:graphicData uri="http://schemas.openxmlformats.org/drawingml/2006/chart">
          <c:chart xmlns:c="http://schemas.openxmlformats.org/drawingml/2006/chart" r:id="rId1"/>
        </a:graphicData>
      </a:graphic>
    </xdr:graphicFrame>
    <xdr:clientData/>
  </xdr:twoCellAnchor>
</xdr:wsDr>
</file>

<file path=xl/drawings/drawing8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200025</xdr:colOff>
      <xdr:row>28</xdr:row>
      <xdr:rowOff>19050</xdr:rowOff>
    </xdr:to>
    <xdr:graphicFrame>
      <xdr:nvGraphicFramePr>
        <xdr:cNvPr id="1" name="Chart 1"/>
        <xdr:cNvGraphicFramePr/>
      </xdr:nvGraphicFramePr>
      <xdr:xfrm>
        <a:off x="3124200" y="571500"/>
        <a:ext cx="4476750" cy="4219575"/>
      </xdr:xfrm>
      <a:graphic>
        <a:graphicData uri="http://schemas.openxmlformats.org/drawingml/2006/chart">
          <c:chart xmlns:c="http://schemas.openxmlformats.org/drawingml/2006/chart" r:id="rId1"/>
        </a:graphicData>
      </a:graphic>
    </xdr:graphicFrame>
    <xdr:clientData/>
  </xdr:twoCellAnchor>
</xdr:wsDr>
</file>

<file path=xl/drawings/drawing8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228600</xdr:rowOff>
    </xdr:from>
    <xdr:to>
      <xdr:col>11</xdr:col>
      <xdr:colOff>209550</xdr:colOff>
      <xdr:row>28</xdr:row>
      <xdr:rowOff>0</xdr:rowOff>
    </xdr:to>
    <xdr:graphicFrame>
      <xdr:nvGraphicFramePr>
        <xdr:cNvPr id="1" name="Chart 1"/>
        <xdr:cNvGraphicFramePr/>
      </xdr:nvGraphicFramePr>
      <xdr:xfrm>
        <a:off x="3124200" y="561975"/>
        <a:ext cx="4486275" cy="4210050"/>
      </xdr:xfrm>
      <a:graphic>
        <a:graphicData uri="http://schemas.openxmlformats.org/drawingml/2006/chart">
          <c:chart xmlns:c="http://schemas.openxmlformats.org/drawingml/2006/chart" r:id="rId1"/>
        </a:graphicData>
      </a:graphic>
    </xdr:graphicFrame>
    <xdr:clientData/>
  </xdr:twoCellAnchor>
</xdr:wsDr>
</file>

<file path=xl/drawings/drawing8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11</xdr:col>
      <xdr:colOff>219075</xdr:colOff>
      <xdr:row>28</xdr:row>
      <xdr:rowOff>9525</xdr:rowOff>
    </xdr:to>
    <xdr:graphicFrame>
      <xdr:nvGraphicFramePr>
        <xdr:cNvPr id="1" name="Chart 1"/>
        <xdr:cNvGraphicFramePr/>
      </xdr:nvGraphicFramePr>
      <xdr:xfrm>
        <a:off x="3133725" y="571500"/>
        <a:ext cx="4486275" cy="4210050"/>
      </xdr:xfrm>
      <a:graphic>
        <a:graphicData uri="http://schemas.openxmlformats.org/drawingml/2006/chart">
          <c:chart xmlns:c="http://schemas.openxmlformats.org/drawingml/2006/chart" r:id="rId1"/>
        </a:graphicData>
      </a:graphic>
    </xdr:graphicFrame>
    <xdr:clientData/>
  </xdr:twoCellAnchor>
</xdr:wsDr>
</file>

<file path=xl/drawings/drawing8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0</xdr:rowOff>
    </xdr:from>
    <xdr:to>
      <xdr:col>10</xdr:col>
      <xdr:colOff>0</xdr:colOff>
      <xdr:row>28</xdr:row>
      <xdr:rowOff>9525</xdr:rowOff>
    </xdr:to>
    <xdr:graphicFrame>
      <xdr:nvGraphicFramePr>
        <xdr:cNvPr id="1" name="Chart 1"/>
        <xdr:cNvGraphicFramePr/>
      </xdr:nvGraphicFramePr>
      <xdr:xfrm>
        <a:off x="3143250" y="561975"/>
        <a:ext cx="4257675" cy="4219575"/>
      </xdr:xfrm>
      <a:graphic>
        <a:graphicData uri="http://schemas.openxmlformats.org/drawingml/2006/chart">
          <c:chart xmlns:c="http://schemas.openxmlformats.org/drawingml/2006/chart" r:id="rId1"/>
        </a:graphicData>
      </a:graphic>
    </xdr:graphicFrame>
    <xdr:clientData/>
  </xdr:twoCellAnchor>
</xdr:wsDr>
</file>

<file path=xl/drawings/drawing8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10</xdr:col>
      <xdr:colOff>0</xdr:colOff>
      <xdr:row>27</xdr:row>
      <xdr:rowOff>152400</xdr:rowOff>
    </xdr:to>
    <xdr:graphicFrame>
      <xdr:nvGraphicFramePr>
        <xdr:cNvPr id="1" name="Chart 1"/>
        <xdr:cNvGraphicFramePr/>
      </xdr:nvGraphicFramePr>
      <xdr:xfrm>
        <a:off x="3152775" y="561975"/>
        <a:ext cx="4248150" cy="4200525"/>
      </xdr:xfrm>
      <a:graphic>
        <a:graphicData uri="http://schemas.openxmlformats.org/drawingml/2006/chart">
          <c:chart xmlns:c="http://schemas.openxmlformats.org/drawingml/2006/chart" r:id="rId1"/>
        </a:graphicData>
      </a:graphic>
    </xdr:graphicFrame>
    <xdr:clientData/>
  </xdr:twoCellAnchor>
</xdr:wsDr>
</file>

<file path=xl/drawings/drawing8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11</xdr:col>
      <xdr:colOff>219075</xdr:colOff>
      <xdr:row>28</xdr:row>
      <xdr:rowOff>28575</xdr:rowOff>
    </xdr:to>
    <xdr:graphicFrame>
      <xdr:nvGraphicFramePr>
        <xdr:cNvPr id="1" name="Chart 4"/>
        <xdr:cNvGraphicFramePr/>
      </xdr:nvGraphicFramePr>
      <xdr:xfrm>
        <a:off x="3133725" y="571500"/>
        <a:ext cx="4486275" cy="42291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12</xdr:col>
      <xdr:colOff>590550</xdr:colOff>
      <xdr:row>28</xdr:row>
      <xdr:rowOff>0</xdr:rowOff>
    </xdr:to>
    <xdr:graphicFrame>
      <xdr:nvGraphicFramePr>
        <xdr:cNvPr id="1" name="Chart 1"/>
        <xdr:cNvGraphicFramePr/>
      </xdr:nvGraphicFramePr>
      <xdr:xfrm>
        <a:off x="3124200" y="561975"/>
        <a:ext cx="5486400" cy="4210050"/>
      </xdr:xfrm>
      <a:graphic>
        <a:graphicData uri="http://schemas.openxmlformats.org/drawingml/2006/chart">
          <c:chart xmlns:c="http://schemas.openxmlformats.org/drawingml/2006/chart" r:id="rId1"/>
        </a:graphicData>
      </a:graphic>
    </xdr:graphicFrame>
    <xdr:clientData/>
  </xdr:twoCellAnchor>
</xdr:wsDr>
</file>

<file path=xl/drawings/drawing9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219075</xdr:colOff>
      <xdr:row>28</xdr:row>
      <xdr:rowOff>19050</xdr:rowOff>
    </xdr:to>
    <xdr:graphicFrame>
      <xdr:nvGraphicFramePr>
        <xdr:cNvPr id="1" name="Chart 1"/>
        <xdr:cNvGraphicFramePr/>
      </xdr:nvGraphicFramePr>
      <xdr:xfrm>
        <a:off x="3124200" y="561975"/>
        <a:ext cx="4495800" cy="4229100"/>
      </xdr:xfrm>
      <a:graphic>
        <a:graphicData uri="http://schemas.openxmlformats.org/drawingml/2006/chart">
          <c:chart xmlns:c="http://schemas.openxmlformats.org/drawingml/2006/chart" r:id="rId1"/>
        </a:graphicData>
      </a:graphic>
    </xdr:graphicFrame>
    <xdr:clientData/>
  </xdr:twoCellAnchor>
</xdr:wsDr>
</file>

<file path=xl/drawings/drawing9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10</xdr:col>
      <xdr:colOff>0</xdr:colOff>
      <xdr:row>28</xdr:row>
      <xdr:rowOff>9525</xdr:rowOff>
    </xdr:to>
    <xdr:graphicFrame>
      <xdr:nvGraphicFramePr>
        <xdr:cNvPr id="1" name="Chart 1"/>
        <xdr:cNvGraphicFramePr/>
      </xdr:nvGraphicFramePr>
      <xdr:xfrm>
        <a:off x="3133725" y="561975"/>
        <a:ext cx="4267200" cy="4219575"/>
      </xdr:xfrm>
      <a:graphic>
        <a:graphicData uri="http://schemas.openxmlformats.org/drawingml/2006/chart">
          <c:chart xmlns:c="http://schemas.openxmlformats.org/drawingml/2006/chart" r:id="rId1"/>
        </a:graphicData>
      </a:graphic>
    </xdr:graphicFrame>
    <xdr:clientData/>
  </xdr:twoCellAnchor>
</xdr:wsDr>
</file>

<file path=xl/drawings/drawing9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209550</xdr:colOff>
      <xdr:row>28</xdr:row>
      <xdr:rowOff>9525</xdr:rowOff>
    </xdr:to>
    <xdr:graphicFrame>
      <xdr:nvGraphicFramePr>
        <xdr:cNvPr id="1" name="Chart 1"/>
        <xdr:cNvGraphicFramePr/>
      </xdr:nvGraphicFramePr>
      <xdr:xfrm>
        <a:off x="3133725" y="561975"/>
        <a:ext cx="4476750" cy="4219575"/>
      </xdr:xfrm>
      <a:graphic>
        <a:graphicData uri="http://schemas.openxmlformats.org/drawingml/2006/chart">
          <c:chart xmlns:c="http://schemas.openxmlformats.org/drawingml/2006/chart" r:id="rId1"/>
        </a:graphicData>
      </a:graphic>
    </xdr:graphicFrame>
    <xdr:clientData/>
  </xdr:twoCellAnchor>
</xdr:wsDr>
</file>

<file path=xl/drawings/drawing9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219075</xdr:rowOff>
    </xdr:from>
    <xdr:to>
      <xdr:col>10</xdr:col>
      <xdr:colOff>0</xdr:colOff>
      <xdr:row>28</xdr:row>
      <xdr:rowOff>0</xdr:rowOff>
    </xdr:to>
    <xdr:graphicFrame>
      <xdr:nvGraphicFramePr>
        <xdr:cNvPr id="1" name="Chart 1"/>
        <xdr:cNvGraphicFramePr/>
      </xdr:nvGraphicFramePr>
      <xdr:xfrm>
        <a:off x="3133725" y="552450"/>
        <a:ext cx="4267200" cy="4219575"/>
      </xdr:xfrm>
      <a:graphic>
        <a:graphicData uri="http://schemas.openxmlformats.org/drawingml/2006/chart">
          <c:chart xmlns:c="http://schemas.openxmlformats.org/drawingml/2006/chart" r:id="rId1"/>
        </a:graphicData>
      </a:graphic>
    </xdr:graphicFrame>
    <xdr:clientData/>
  </xdr:twoCellAnchor>
</xdr:wsDr>
</file>

<file path=xl/drawings/drawing9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209550</xdr:colOff>
      <xdr:row>28</xdr:row>
      <xdr:rowOff>9525</xdr:rowOff>
    </xdr:to>
    <xdr:graphicFrame>
      <xdr:nvGraphicFramePr>
        <xdr:cNvPr id="1" name="Chart 1"/>
        <xdr:cNvGraphicFramePr/>
      </xdr:nvGraphicFramePr>
      <xdr:xfrm>
        <a:off x="3124200" y="561975"/>
        <a:ext cx="4486275" cy="4219575"/>
      </xdr:xfrm>
      <a:graphic>
        <a:graphicData uri="http://schemas.openxmlformats.org/drawingml/2006/chart">
          <c:chart xmlns:c="http://schemas.openxmlformats.org/drawingml/2006/chart" r:id="rId1"/>
        </a:graphicData>
      </a:graphic>
    </xdr:graphicFrame>
    <xdr:clientData/>
  </xdr:twoCellAnchor>
</xdr:wsDr>
</file>

<file path=xl/drawings/drawing9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219075</xdr:colOff>
      <xdr:row>28</xdr:row>
      <xdr:rowOff>19050</xdr:rowOff>
    </xdr:to>
    <xdr:graphicFrame>
      <xdr:nvGraphicFramePr>
        <xdr:cNvPr id="1" name="Chart 1"/>
        <xdr:cNvGraphicFramePr/>
      </xdr:nvGraphicFramePr>
      <xdr:xfrm>
        <a:off x="3124200" y="561975"/>
        <a:ext cx="4495800" cy="4229100"/>
      </xdr:xfrm>
      <a:graphic>
        <a:graphicData uri="http://schemas.openxmlformats.org/drawingml/2006/chart">
          <c:chart xmlns:c="http://schemas.openxmlformats.org/drawingml/2006/chart" r:id="rId1"/>
        </a:graphicData>
      </a:graphic>
    </xdr:graphicFrame>
    <xdr:clientData/>
  </xdr:twoCellAnchor>
</xdr:wsDr>
</file>

<file path=xl/drawings/drawing9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11</xdr:col>
      <xdr:colOff>209550</xdr:colOff>
      <xdr:row>28</xdr:row>
      <xdr:rowOff>0</xdr:rowOff>
    </xdr:to>
    <xdr:graphicFrame>
      <xdr:nvGraphicFramePr>
        <xdr:cNvPr id="1" name="Chart 1"/>
        <xdr:cNvGraphicFramePr/>
      </xdr:nvGraphicFramePr>
      <xdr:xfrm>
        <a:off x="3124200" y="571500"/>
        <a:ext cx="4486275" cy="4200525"/>
      </xdr:xfrm>
      <a:graphic>
        <a:graphicData uri="http://schemas.openxmlformats.org/drawingml/2006/chart">
          <c:chart xmlns:c="http://schemas.openxmlformats.org/drawingml/2006/chart" r:id="rId1"/>
        </a:graphicData>
      </a:graphic>
    </xdr:graphicFrame>
    <xdr:clientData/>
  </xdr:twoCellAnchor>
</xdr:wsDr>
</file>

<file path=xl/drawings/drawing9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11</xdr:col>
      <xdr:colOff>47625</xdr:colOff>
      <xdr:row>28</xdr:row>
      <xdr:rowOff>9525</xdr:rowOff>
    </xdr:to>
    <xdr:graphicFrame>
      <xdr:nvGraphicFramePr>
        <xdr:cNvPr id="1" name="Chart 1"/>
        <xdr:cNvGraphicFramePr/>
      </xdr:nvGraphicFramePr>
      <xdr:xfrm>
        <a:off x="3133725" y="561975"/>
        <a:ext cx="4314825" cy="4219575"/>
      </xdr:xfrm>
      <a:graphic>
        <a:graphicData uri="http://schemas.openxmlformats.org/drawingml/2006/chart">
          <c:chart xmlns:c="http://schemas.openxmlformats.org/drawingml/2006/chart" r:id="rId1"/>
        </a:graphicData>
      </a:graphic>
    </xdr:graphicFrame>
    <xdr:clientData/>
  </xdr:twoCellAnchor>
</xdr:wsDr>
</file>

<file path=xl/drawings/drawing9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219075</xdr:colOff>
      <xdr:row>28</xdr:row>
      <xdr:rowOff>19050</xdr:rowOff>
    </xdr:to>
    <xdr:graphicFrame>
      <xdr:nvGraphicFramePr>
        <xdr:cNvPr id="1" name="Chart 1"/>
        <xdr:cNvGraphicFramePr/>
      </xdr:nvGraphicFramePr>
      <xdr:xfrm>
        <a:off x="3124200" y="561975"/>
        <a:ext cx="4495800" cy="4229100"/>
      </xdr:xfrm>
      <a:graphic>
        <a:graphicData uri="http://schemas.openxmlformats.org/drawingml/2006/chart">
          <c:chart xmlns:c="http://schemas.openxmlformats.org/drawingml/2006/chart" r:id="rId1"/>
        </a:graphicData>
      </a:graphic>
    </xdr:graphicFrame>
    <xdr:clientData/>
  </xdr:twoCellAnchor>
</xdr:wsDr>
</file>

<file path=xl/drawings/drawing9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0</xdr:rowOff>
    </xdr:from>
    <xdr:to>
      <xdr:col>11</xdr:col>
      <xdr:colOff>142875</xdr:colOff>
      <xdr:row>27</xdr:row>
      <xdr:rowOff>152400</xdr:rowOff>
    </xdr:to>
    <xdr:graphicFrame>
      <xdr:nvGraphicFramePr>
        <xdr:cNvPr id="1" name="Chart 1"/>
        <xdr:cNvGraphicFramePr/>
      </xdr:nvGraphicFramePr>
      <xdr:xfrm>
        <a:off x="3143250" y="561975"/>
        <a:ext cx="4400550" cy="4200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00.xml.rels><?xml version="1.0" encoding="utf-8" standalone="yes"?><Relationships xmlns="http://schemas.openxmlformats.org/package/2006/relationships"><Relationship Id="rId1" Type="http://schemas.openxmlformats.org/officeDocument/2006/relationships/drawing" Target="../drawings/drawing101.xml" /></Relationships>
</file>

<file path=xl/worksheets/_rels/sheet101.xml.rels><?xml version="1.0" encoding="utf-8" standalone="yes"?><Relationships xmlns="http://schemas.openxmlformats.org/package/2006/relationships"><Relationship Id="rId1" Type="http://schemas.openxmlformats.org/officeDocument/2006/relationships/drawing" Target="../drawings/drawing102.xml" /></Relationships>
</file>

<file path=xl/worksheets/_rels/sheet102.xml.rels><?xml version="1.0" encoding="utf-8" standalone="yes"?><Relationships xmlns="http://schemas.openxmlformats.org/package/2006/relationships"><Relationship Id="rId1" Type="http://schemas.openxmlformats.org/officeDocument/2006/relationships/drawing" Target="../drawings/drawing103.xml" /></Relationships>
</file>

<file path=xl/worksheets/_rels/sheet103.xml.rels><?xml version="1.0" encoding="utf-8" standalone="yes"?><Relationships xmlns="http://schemas.openxmlformats.org/package/2006/relationships"><Relationship Id="rId1" Type="http://schemas.openxmlformats.org/officeDocument/2006/relationships/drawing" Target="../drawings/drawing104.xml" /><Relationship Id="rId2" Type="http://schemas.openxmlformats.org/officeDocument/2006/relationships/printerSettings" Target="../printerSettings/printerSettings14.bin" /></Relationships>
</file>

<file path=xl/worksheets/_rels/sheet104.xml.rels><?xml version="1.0" encoding="utf-8" standalone="yes"?><Relationships xmlns="http://schemas.openxmlformats.org/package/2006/relationships"><Relationship Id="rId1" Type="http://schemas.openxmlformats.org/officeDocument/2006/relationships/drawing" Target="../drawings/drawing105.xml" /></Relationships>
</file>

<file path=xl/worksheets/_rels/sheet105.xml.rels><?xml version="1.0" encoding="utf-8" standalone="yes"?><Relationships xmlns="http://schemas.openxmlformats.org/package/2006/relationships"><Relationship Id="rId1" Type="http://schemas.openxmlformats.org/officeDocument/2006/relationships/drawing" Target="../drawings/drawing106.xml" /></Relationships>
</file>

<file path=xl/worksheets/_rels/sheet106.xml.rels><?xml version="1.0" encoding="utf-8" standalone="yes"?><Relationships xmlns="http://schemas.openxmlformats.org/package/2006/relationships"><Relationship Id="rId1" Type="http://schemas.openxmlformats.org/officeDocument/2006/relationships/drawing" Target="../drawings/drawing107.xml" /></Relationships>
</file>

<file path=xl/worksheets/_rels/sheet107.xml.rels><?xml version="1.0" encoding="utf-8" standalone="yes"?><Relationships xmlns="http://schemas.openxmlformats.org/package/2006/relationships"><Relationship Id="rId1" Type="http://schemas.openxmlformats.org/officeDocument/2006/relationships/drawing" Target="../drawings/drawing108.xml" /></Relationships>
</file>

<file path=xl/worksheets/_rels/sheet108.xml.rels><?xml version="1.0" encoding="utf-8" standalone="yes"?><Relationships xmlns="http://schemas.openxmlformats.org/package/2006/relationships"><Relationship Id="rId1" Type="http://schemas.openxmlformats.org/officeDocument/2006/relationships/drawing" Target="../drawings/drawing109.xml" /></Relationships>
</file>

<file path=xl/worksheets/_rels/sheet109.xml.rels><?xml version="1.0" encoding="utf-8" standalone="yes"?><Relationships xmlns="http://schemas.openxmlformats.org/package/2006/relationships"><Relationship Id="rId1" Type="http://schemas.openxmlformats.org/officeDocument/2006/relationships/drawing" Target="../drawings/drawing1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10.xml.rels><?xml version="1.0" encoding="utf-8" standalone="yes"?><Relationships xmlns="http://schemas.openxmlformats.org/package/2006/relationships"><Relationship Id="rId1" Type="http://schemas.openxmlformats.org/officeDocument/2006/relationships/drawing" Target="../drawings/drawing111.xml" /></Relationships>
</file>

<file path=xl/worksheets/_rels/sheet111.xml.rels><?xml version="1.0" encoding="utf-8" standalone="yes"?><Relationships xmlns="http://schemas.openxmlformats.org/package/2006/relationships"><Relationship Id="rId1" Type="http://schemas.openxmlformats.org/officeDocument/2006/relationships/drawing" Target="../drawings/drawing112.xml" /></Relationships>
</file>

<file path=xl/worksheets/_rels/sheet112.xml.rels><?xml version="1.0" encoding="utf-8" standalone="yes"?><Relationships xmlns="http://schemas.openxmlformats.org/package/2006/relationships"><Relationship Id="rId1" Type="http://schemas.openxmlformats.org/officeDocument/2006/relationships/drawing" Target="../drawings/drawing113.xml" /></Relationships>
</file>

<file path=xl/worksheets/_rels/sheet113.xml.rels><?xml version="1.0" encoding="utf-8" standalone="yes"?><Relationships xmlns="http://schemas.openxmlformats.org/package/2006/relationships"><Relationship Id="rId1" Type="http://schemas.openxmlformats.org/officeDocument/2006/relationships/drawing" Target="../drawings/drawing114.xml" /></Relationships>
</file>

<file path=xl/worksheets/_rels/sheet114.xml.rels><?xml version="1.0" encoding="utf-8" standalone="yes"?><Relationships xmlns="http://schemas.openxmlformats.org/package/2006/relationships"><Relationship Id="rId1" Type="http://schemas.openxmlformats.org/officeDocument/2006/relationships/drawing" Target="../drawings/drawing115.xml" /></Relationships>
</file>

<file path=xl/worksheets/_rels/sheet115.xml.rels><?xml version="1.0" encoding="utf-8" standalone="yes"?><Relationships xmlns="http://schemas.openxmlformats.org/package/2006/relationships"><Relationship Id="rId1" Type="http://schemas.openxmlformats.org/officeDocument/2006/relationships/drawing" Target="../drawings/drawing116.xml" /></Relationships>
</file>

<file path=xl/worksheets/_rels/sheet116.xml.rels><?xml version="1.0" encoding="utf-8" standalone="yes"?><Relationships xmlns="http://schemas.openxmlformats.org/package/2006/relationships"><Relationship Id="rId1" Type="http://schemas.openxmlformats.org/officeDocument/2006/relationships/drawing" Target="../drawings/drawing117.xml" /></Relationships>
</file>

<file path=xl/worksheets/_rels/sheet117.xml.rels><?xml version="1.0" encoding="utf-8" standalone="yes"?><Relationships xmlns="http://schemas.openxmlformats.org/package/2006/relationships"><Relationship Id="rId1" Type="http://schemas.openxmlformats.org/officeDocument/2006/relationships/drawing" Target="../drawings/drawing118.xml" /></Relationships>
</file>

<file path=xl/worksheets/_rels/sheet118.xml.rels><?xml version="1.0" encoding="utf-8" standalone="yes"?><Relationships xmlns="http://schemas.openxmlformats.org/package/2006/relationships"><Relationship Id="rId1" Type="http://schemas.openxmlformats.org/officeDocument/2006/relationships/drawing" Target="../drawings/drawing119.xml" /></Relationships>
</file>

<file path=xl/worksheets/_rels/sheet119.xml.rels><?xml version="1.0" encoding="utf-8" standalone="yes"?><Relationships xmlns="http://schemas.openxmlformats.org/package/2006/relationships"><Relationship Id="rId1" Type="http://schemas.openxmlformats.org/officeDocument/2006/relationships/drawing" Target="../drawings/drawing12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120.xml.rels><?xml version="1.0" encoding="utf-8" standalone="yes"?><Relationships xmlns="http://schemas.openxmlformats.org/package/2006/relationships"><Relationship Id="rId1" Type="http://schemas.openxmlformats.org/officeDocument/2006/relationships/drawing" Target="../drawings/drawing121.xml" /></Relationships>
</file>

<file path=xl/worksheets/_rels/sheet121.xml.rels><?xml version="1.0" encoding="utf-8" standalone="yes"?><Relationships xmlns="http://schemas.openxmlformats.org/package/2006/relationships"><Relationship Id="rId1" Type="http://schemas.openxmlformats.org/officeDocument/2006/relationships/drawing" Target="../drawings/drawing122.xml" /></Relationships>
</file>

<file path=xl/worksheets/_rels/sheet122.xml.rels><?xml version="1.0" encoding="utf-8" standalone="yes"?><Relationships xmlns="http://schemas.openxmlformats.org/package/2006/relationships"><Relationship Id="rId1" Type="http://schemas.openxmlformats.org/officeDocument/2006/relationships/drawing" Target="../drawings/drawing123.xml" /></Relationships>
</file>

<file path=xl/worksheets/_rels/sheet123.xml.rels><?xml version="1.0" encoding="utf-8" standalone="yes"?><Relationships xmlns="http://schemas.openxmlformats.org/package/2006/relationships"><Relationship Id="rId1" Type="http://schemas.openxmlformats.org/officeDocument/2006/relationships/drawing" Target="../drawings/drawing124.xml" /></Relationships>
</file>

<file path=xl/worksheets/_rels/sheet124.xml.rels><?xml version="1.0" encoding="utf-8" standalone="yes"?><Relationships xmlns="http://schemas.openxmlformats.org/package/2006/relationships"><Relationship Id="rId1" Type="http://schemas.openxmlformats.org/officeDocument/2006/relationships/drawing" Target="../drawings/drawing125.xml" /></Relationships>
</file>

<file path=xl/worksheets/_rels/sheet125.xml.rels><?xml version="1.0" encoding="utf-8" standalone="yes"?><Relationships xmlns="http://schemas.openxmlformats.org/package/2006/relationships"><Relationship Id="rId1" Type="http://schemas.openxmlformats.org/officeDocument/2006/relationships/drawing" Target="../drawings/drawing126.xml" /></Relationships>
</file>

<file path=xl/worksheets/_rels/sheet126.xml.rels><?xml version="1.0" encoding="utf-8" standalone="yes"?><Relationships xmlns="http://schemas.openxmlformats.org/package/2006/relationships"><Relationship Id="rId1" Type="http://schemas.openxmlformats.org/officeDocument/2006/relationships/drawing" Target="../drawings/drawing127.xml" /></Relationships>
</file>

<file path=xl/worksheets/_rels/sheet127.xml.rels><?xml version="1.0" encoding="utf-8" standalone="yes"?><Relationships xmlns="http://schemas.openxmlformats.org/package/2006/relationships"><Relationship Id="rId1" Type="http://schemas.openxmlformats.org/officeDocument/2006/relationships/drawing" Target="../drawings/drawing128.xml" /></Relationships>
</file>

<file path=xl/worksheets/_rels/sheet128.xml.rels><?xml version="1.0" encoding="utf-8" standalone="yes"?><Relationships xmlns="http://schemas.openxmlformats.org/package/2006/relationships"><Relationship Id="rId1" Type="http://schemas.openxmlformats.org/officeDocument/2006/relationships/drawing" Target="../drawings/drawing129.xml" /></Relationships>
</file>

<file path=xl/worksheets/_rels/sheet129.xml.rels><?xml version="1.0" encoding="utf-8" standalone="yes"?><Relationships xmlns="http://schemas.openxmlformats.org/package/2006/relationships"><Relationship Id="rId1" Type="http://schemas.openxmlformats.org/officeDocument/2006/relationships/drawing" Target="../drawings/drawing13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130.xml.rels><?xml version="1.0" encoding="utf-8" standalone="yes"?><Relationships xmlns="http://schemas.openxmlformats.org/package/2006/relationships"><Relationship Id="rId1" Type="http://schemas.openxmlformats.org/officeDocument/2006/relationships/drawing" Target="../drawings/drawing131.xml" /></Relationships>
</file>

<file path=xl/worksheets/_rels/sheet131.xml.rels><?xml version="1.0" encoding="utf-8" standalone="yes"?><Relationships xmlns="http://schemas.openxmlformats.org/package/2006/relationships"><Relationship Id="rId1" Type="http://schemas.openxmlformats.org/officeDocument/2006/relationships/drawing" Target="../drawings/drawing132.xml" /></Relationships>
</file>

<file path=xl/worksheets/_rels/sheet132.xml.rels><?xml version="1.0" encoding="utf-8" standalone="yes"?><Relationships xmlns="http://schemas.openxmlformats.org/package/2006/relationships"><Relationship Id="rId1" Type="http://schemas.openxmlformats.org/officeDocument/2006/relationships/drawing" Target="../drawings/drawing133.xml" /></Relationships>
</file>

<file path=xl/worksheets/_rels/sheet133.xml.rels><?xml version="1.0" encoding="utf-8" standalone="yes"?><Relationships xmlns="http://schemas.openxmlformats.org/package/2006/relationships"><Relationship Id="rId1" Type="http://schemas.openxmlformats.org/officeDocument/2006/relationships/drawing" Target="../drawings/drawing134.xml" /></Relationships>
</file>

<file path=xl/worksheets/_rels/sheet134.xml.rels><?xml version="1.0" encoding="utf-8" standalone="yes"?><Relationships xmlns="http://schemas.openxmlformats.org/package/2006/relationships"><Relationship Id="rId1" Type="http://schemas.openxmlformats.org/officeDocument/2006/relationships/drawing" Target="../drawings/drawing135.xml" /></Relationships>
</file>

<file path=xl/worksheets/_rels/sheet135.xml.rels><?xml version="1.0" encoding="utf-8" standalone="yes"?><Relationships xmlns="http://schemas.openxmlformats.org/package/2006/relationships"><Relationship Id="rId1" Type="http://schemas.openxmlformats.org/officeDocument/2006/relationships/drawing" Target="../drawings/drawing136.xml" /></Relationships>
</file>

<file path=xl/worksheets/_rels/sheet136.xml.rels><?xml version="1.0" encoding="utf-8" standalone="yes"?><Relationships xmlns="http://schemas.openxmlformats.org/package/2006/relationships"><Relationship Id="rId1" Type="http://schemas.openxmlformats.org/officeDocument/2006/relationships/drawing" Target="../drawings/drawing137.xml" /></Relationships>
</file>

<file path=xl/worksheets/_rels/sheet137.xml.rels><?xml version="1.0" encoding="utf-8" standalone="yes"?><Relationships xmlns="http://schemas.openxmlformats.org/package/2006/relationships"><Relationship Id="rId1" Type="http://schemas.openxmlformats.org/officeDocument/2006/relationships/drawing" Target="../drawings/drawing138.xml" /></Relationships>
</file>

<file path=xl/worksheets/_rels/sheet138.xml.rels><?xml version="1.0" encoding="utf-8" standalone="yes"?><Relationships xmlns="http://schemas.openxmlformats.org/package/2006/relationships"><Relationship Id="rId1" Type="http://schemas.openxmlformats.org/officeDocument/2006/relationships/drawing" Target="../drawings/drawing139.xml" /></Relationships>
</file>

<file path=xl/worksheets/_rels/sheet139.xml.rels><?xml version="1.0" encoding="utf-8" standalone="yes"?><Relationships xmlns="http://schemas.openxmlformats.org/package/2006/relationships"><Relationship Id="rId1" Type="http://schemas.openxmlformats.org/officeDocument/2006/relationships/drawing" Target="../drawings/drawing14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6.bin" /></Relationships>
</file>

<file path=xl/worksheets/_rels/sheet140.xml.rels><?xml version="1.0" encoding="utf-8" standalone="yes"?><Relationships xmlns="http://schemas.openxmlformats.org/package/2006/relationships"><Relationship Id="rId1" Type="http://schemas.openxmlformats.org/officeDocument/2006/relationships/drawing" Target="../drawings/drawing141.xml" /></Relationships>
</file>

<file path=xl/worksheets/_rels/sheet141.xml.rels><?xml version="1.0" encoding="utf-8" standalone="yes"?><Relationships xmlns="http://schemas.openxmlformats.org/package/2006/relationships"><Relationship Id="rId1" Type="http://schemas.openxmlformats.org/officeDocument/2006/relationships/drawing" Target="../drawings/drawing142.xml" /></Relationships>
</file>

<file path=xl/worksheets/_rels/sheet142.xml.rels><?xml version="1.0" encoding="utf-8" standalone="yes"?><Relationships xmlns="http://schemas.openxmlformats.org/package/2006/relationships"><Relationship Id="rId1" Type="http://schemas.openxmlformats.org/officeDocument/2006/relationships/drawing" Target="../drawings/drawing143.xml" /></Relationships>
</file>

<file path=xl/worksheets/_rels/sheet143.xml.rels><?xml version="1.0" encoding="utf-8" standalone="yes"?><Relationships xmlns="http://schemas.openxmlformats.org/package/2006/relationships"><Relationship Id="rId1" Type="http://schemas.openxmlformats.org/officeDocument/2006/relationships/drawing" Target="../drawings/drawing144.xml" /></Relationships>
</file>

<file path=xl/worksheets/_rels/sheet144.xml.rels><?xml version="1.0" encoding="utf-8" standalone="yes"?><Relationships xmlns="http://schemas.openxmlformats.org/package/2006/relationships"><Relationship Id="rId1" Type="http://schemas.openxmlformats.org/officeDocument/2006/relationships/drawing" Target="../drawings/drawing145.xml" /></Relationships>
</file>

<file path=xl/worksheets/_rels/sheet145.xml.rels><?xml version="1.0" encoding="utf-8" standalone="yes"?><Relationships xmlns="http://schemas.openxmlformats.org/package/2006/relationships"><Relationship Id="rId1" Type="http://schemas.openxmlformats.org/officeDocument/2006/relationships/drawing" Target="../drawings/drawing146.xml" /></Relationships>
</file>

<file path=xl/worksheets/_rels/sheet146.xml.rels><?xml version="1.0" encoding="utf-8" standalone="yes"?><Relationships xmlns="http://schemas.openxmlformats.org/package/2006/relationships"><Relationship Id="rId1" Type="http://schemas.openxmlformats.org/officeDocument/2006/relationships/drawing" Target="../drawings/drawing147.xml" /></Relationships>
</file>

<file path=xl/worksheets/_rels/sheet147.xml.rels><?xml version="1.0" encoding="utf-8" standalone="yes"?><Relationships xmlns="http://schemas.openxmlformats.org/package/2006/relationships"><Relationship Id="rId1" Type="http://schemas.openxmlformats.org/officeDocument/2006/relationships/drawing" Target="../drawings/drawing148.xml" /></Relationships>
</file>

<file path=xl/worksheets/_rels/sheet148.xml.rels><?xml version="1.0" encoding="utf-8" standalone="yes"?><Relationships xmlns="http://schemas.openxmlformats.org/package/2006/relationships"><Relationship Id="rId1" Type="http://schemas.openxmlformats.org/officeDocument/2006/relationships/drawing" Target="../drawings/drawing149.xml" /></Relationships>
</file>

<file path=xl/worksheets/_rels/sheet149.xml.rels><?xml version="1.0" encoding="utf-8" standalone="yes"?><Relationships xmlns="http://schemas.openxmlformats.org/package/2006/relationships"><Relationship Id="rId1" Type="http://schemas.openxmlformats.org/officeDocument/2006/relationships/drawing" Target="../drawings/drawing150.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50.xml.rels><?xml version="1.0" encoding="utf-8" standalone="yes"?><Relationships xmlns="http://schemas.openxmlformats.org/package/2006/relationships"><Relationship Id="rId1" Type="http://schemas.openxmlformats.org/officeDocument/2006/relationships/drawing" Target="../drawings/drawing151.xml" /></Relationships>
</file>

<file path=xl/worksheets/_rels/sheet151.xml.rels><?xml version="1.0" encoding="utf-8" standalone="yes"?><Relationships xmlns="http://schemas.openxmlformats.org/package/2006/relationships"><Relationship Id="rId1" Type="http://schemas.openxmlformats.org/officeDocument/2006/relationships/drawing" Target="../drawings/drawing152.xml" /></Relationships>
</file>

<file path=xl/worksheets/_rels/sheet152.xml.rels><?xml version="1.0" encoding="utf-8" standalone="yes"?><Relationships xmlns="http://schemas.openxmlformats.org/package/2006/relationships"><Relationship Id="rId1" Type="http://schemas.openxmlformats.org/officeDocument/2006/relationships/drawing" Target="../drawings/drawing153.xml" /></Relationships>
</file>

<file path=xl/worksheets/_rels/sheet153.xml.rels><?xml version="1.0" encoding="utf-8" standalone="yes"?><Relationships xmlns="http://schemas.openxmlformats.org/package/2006/relationships"><Relationship Id="rId1" Type="http://schemas.openxmlformats.org/officeDocument/2006/relationships/drawing" Target="../drawings/drawing154.xml" /></Relationships>
</file>

<file path=xl/worksheets/_rels/sheet154.xml.rels><?xml version="1.0" encoding="utf-8" standalone="yes"?><Relationships xmlns="http://schemas.openxmlformats.org/package/2006/relationships"><Relationship Id="rId1" Type="http://schemas.openxmlformats.org/officeDocument/2006/relationships/drawing" Target="../drawings/drawing155.xml" /></Relationships>
</file>

<file path=xl/worksheets/_rels/sheet155.xml.rels><?xml version="1.0" encoding="utf-8" standalone="yes"?><Relationships xmlns="http://schemas.openxmlformats.org/package/2006/relationships"><Relationship Id="rId1" Type="http://schemas.openxmlformats.org/officeDocument/2006/relationships/drawing" Target="../drawings/drawing156.xml" /></Relationships>
</file>

<file path=xl/worksheets/_rels/sheet156.xml.rels><?xml version="1.0" encoding="utf-8" standalone="yes"?><Relationships xmlns="http://schemas.openxmlformats.org/package/2006/relationships"><Relationship Id="rId1" Type="http://schemas.openxmlformats.org/officeDocument/2006/relationships/drawing" Target="../drawings/drawing157.xml" /><Relationship Id="rId2" Type="http://schemas.openxmlformats.org/officeDocument/2006/relationships/printerSettings" Target="../printerSettings/printerSettings15.bin" /></Relationships>
</file>

<file path=xl/worksheets/_rels/sheet157.xml.rels><?xml version="1.0" encoding="utf-8" standalone="yes"?><Relationships xmlns="http://schemas.openxmlformats.org/package/2006/relationships"><Relationship Id="rId1" Type="http://schemas.openxmlformats.org/officeDocument/2006/relationships/drawing" Target="../drawings/drawing158.xml" /></Relationships>
</file>

<file path=xl/worksheets/_rels/sheet158.xml.rels><?xml version="1.0" encoding="utf-8" standalone="yes"?><Relationships xmlns="http://schemas.openxmlformats.org/package/2006/relationships"><Relationship Id="rId1" Type="http://schemas.openxmlformats.org/officeDocument/2006/relationships/drawing" Target="../drawings/drawing159.xml" /></Relationships>
</file>

<file path=xl/worksheets/_rels/sheet159.xml.rels><?xml version="1.0" encoding="utf-8" standalone="yes"?><Relationships xmlns="http://schemas.openxmlformats.org/package/2006/relationships"><Relationship Id="rId1" Type="http://schemas.openxmlformats.org/officeDocument/2006/relationships/drawing" Target="../drawings/drawing16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60.xml.rels><?xml version="1.0" encoding="utf-8" standalone="yes"?><Relationships xmlns="http://schemas.openxmlformats.org/package/2006/relationships"><Relationship Id="rId1" Type="http://schemas.openxmlformats.org/officeDocument/2006/relationships/drawing" Target="../drawings/drawing161.xml" /></Relationships>
</file>

<file path=xl/worksheets/_rels/sheet161.xml.rels><?xml version="1.0" encoding="utf-8" standalone="yes"?><Relationships xmlns="http://schemas.openxmlformats.org/package/2006/relationships"><Relationship Id="rId1" Type="http://schemas.openxmlformats.org/officeDocument/2006/relationships/drawing" Target="../drawings/drawing162.xml" /></Relationships>
</file>

<file path=xl/worksheets/_rels/sheet162.xml.rels><?xml version="1.0" encoding="utf-8" standalone="yes"?><Relationships xmlns="http://schemas.openxmlformats.org/package/2006/relationships"><Relationship Id="rId1" Type="http://schemas.openxmlformats.org/officeDocument/2006/relationships/drawing" Target="../drawings/drawing163.xml" /></Relationships>
</file>

<file path=xl/worksheets/_rels/sheet163.xml.rels><?xml version="1.0" encoding="utf-8" standalone="yes"?><Relationships xmlns="http://schemas.openxmlformats.org/package/2006/relationships"><Relationship Id="rId1" Type="http://schemas.openxmlformats.org/officeDocument/2006/relationships/drawing" Target="../drawings/drawing164.xml" /></Relationships>
</file>

<file path=xl/worksheets/_rels/sheet164.xml.rels><?xml version="1.0" encoding="utf-8" standalone="yes"?><Relationships xmlns="http://schemas.openxmlformats.org/package/2006/relationships"><Relationship Id="rId1" Type="http://schemas.openxmlformats.org/officeDocument/2006/relationships/drawing" Target="../drawings/drawing165.xml" /></Relationships>
</file>

<file path=xl/worksheets/_rels/sheet165.xml.rels><?xml version="1.0" encoding="utf-8" standalone="yes"?><Relationships xmlns="http://schemas.openxmlformats.org/package/2006/relationships"><Relationship Id="rId1" Type="http://schemas.openxmlformats.org/officeDocument/2006/relationships/drawing" Target="../drawings/drawing166.xml" /></Relationships>
</file>

<file path=xl/worksheets/_rels/sheet166.xml.rels><?xml version="1.0" encoding="utf-8" standalone="yes"?><Relationships xmlns="http://schemas.openxmlformats.org/package/2006/relationships"><Relationship Id="rId1" Type="http://schemas.openxmlformats.org/officeDocument/2006/relationships/drawing" Target="../drawings/drawing167.xml" /></Relationships>
</file>

<file path=xl/worksheets/_rels/sheet167.xml.rels><?xml version="1.0" encoding="utf-8" standalone="yes"?><Relationships xmlns="http://schemas.openxmlformats.org/package/2006/relationships"><Relationship Id="rId1" Type="http://schemas.openxmlformats.org/officeDocument/2006/relationships/drawing" Target="../drawings/drawing168.xml" /></Relationships>
</file>

<file path=xl/worksheets/_rels/sheet168.xml.rels><?xml version="1.0" encoding="utf-8" standalone="yes"?><Relationships xmlns="http://schemas.openxmlformats.org/package/2006/relationships"><Relationship Id="rId1" Type="http://schemas.openxmlformats.org/officeDocument/2006/relationships/drawing" Target="../drawings/drawing169.xml" /></Relationships>
</file>

<file path=xl/worksheets/_rels/sheet169.xml.rels><?xml version="1.0" encoding="utf-8" standalone="yes"?><Relationships xmlns="http://schemas.openxmlformats.org/package/2006/relationships"><Relationship Id="rId1" Type="http://schemas.openxmlformats.org/officeDocument/2006/relationships/drawing" Target="../drawings/drawing170.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70.xml.rels><?xml version="1.0" encoding="utf-8" standalone="yes"?><Relationships xmlns="http://schemas.openxmlformats.org/package/2006/relationships"><Relationship Id="rId1" Type="http://schemas.openxmlformats.org/officeDocument/2006/relationships/drawing" Target="../drawings/drawing171.xml" /></Relationships>
</file>

<file path=xl/worksheets/_rels/sheet171.xml.rels><?xml version="1.0" encoding="utf-8" standalone="yes"?><Relationships xmlns="http://schemas.openxmlformats.org/package/2006/relationships"><Relationship Id="rId1" Type="http://schemas.openxmlformats.org/officeDocument/2006/relationships/drawing" Target="../drawings/drawing172.xml" /></Relationships>
</file>

<file path=xl/worksheets/_rels/sheet172.xml.rels><?xml version="1.0" encoding="utf-8" standalone="yes"?><Relationships xmlns="http://schemas.openxmlformats.org/package/2006/relationships"><Relationship Id="rId1" Type="http://schemas.openxmlformats.org/officeDocument/2006/relationships/drawing" Target="../drawings/drawing173.xml" /></Relationships>
</file>

<file path=xl/worksheets/_rels/sheet173.xml.rels><?xml version="1.0" encoding="utf-8" standalone="yes"?><Relationships xmlns="http://schemas.openxmlformats.org/package/2006/relationships"><Relationship Id="rId1" Type="http://schemas.openxmlformats.org/officeDocument/2006/relationships/drawing" Target="../drawings/drawing174.xml" /></Relationships>
</file>

<file path=xl/worksheets/_rels/sheet174.xml.rels><?xml version="1.0" encoding="utf-8" standalone="yes"?><Relationships xmlns="http://schemas.openxmlformats.org/package/2006/relationships"><Relationship Id="rId1" Type="http://schemas.openxmlformats.org/officeDocument/2006/relationships/drawing" Target="../drawings/drawing175.xml" /></Relationships>
</file>

<file path=xl/worksheets/_rels/sheet175.xml.rels><?xml version="1.0" encoding="utf-8" standalone="yes"?><Relationships xmlns="http://schemas.openxmlformats.org/package/2006/relationships"><Relationship Id="rId1" Type="http://schemas.openxmlformats.org/officeDocument/2006/relationships/drawing" Target="../drawings/drawing176.xml" /></Relationships>
</file>

<file path=xl/worksheets/_rels/sheet176.xml.rels><?xml version="1.0" encoding="utf-8" standalone="yes"?><Relationships xmlns="http://schemas.openxmlformats.org/package/2006/relationships"><Relationship Id="rId1" Type="http://schemas.openxmlformats.org/officeDocument/2006/relationships/drawing" Target="../drawings/drawing177.xml" /></Relationships>
</file>

<file path=xl/worksheets/_rels/sheet177.xml.rels><?xml version="1.0" encoding="utf-8" standalone="yes"?><Relationships xmlns="http://schemas.openxmlformats.org/package/2006/relationships"><Relationship Id="rId1" Type="http://schemas.openxmlformats.org/officeDocument/2006/relationships/drawing" Target="../drawings/drawing178.xml" /></Relationships>
</file>

<file path=xl/worksheets/_rels/sheet178.xml.rels><?xml version="1.0" encoding="utf-8" standalone="yes"?><Relationships xmlns="http://schemas.openxmlformats.org/package/2006/relationships"><Relationship Id="rId1" Type="http://schemas.openxmlformats.org/officeDocument/2006/relationships/drawing" Target="../drawings/drawing179.xml" /></Relationships>
</file>

<file path=xl/worksheets/_rels/sheet179.xml.rels><?xml version="1.0" encoding="utf-8" standalone="yes"?><Relationships xmlns="http://schemas.openxmlformats.org/package/2006/relationships"><Relationship Id="rId1" Type="http://schemas.openxmlformats.org/officeDocument/2006/relationships/drawing" Target="../drawings/drawing180.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180.xml.rels><?xml version="1.0" encoding="utf-8" standalone="yes"?><Relationships xmlns="http://schemas.openxmlformats.org/package/2006/relationships"><Relationship Id="rId1" Type="http://schemas.openxmlformats.org/officeDocument/2006/relationships/drawing" Target="../drawings/drawing18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7.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8.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10.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50.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1.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2.xml"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3.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4.xml"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7.xml"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8.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9.xml"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60.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61.xml"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62.xml"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63.xml"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64.xml"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65.xml"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66.xml"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67.xml"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68.xml"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69.xml"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70.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71.xml"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72.xml" /></Relationships>
</file>

<file path=xl/worksheets/_rels/sheet72.xml.rels><?xml version="1.0" encoding="utf-8" standalone="yes"?><Relationships xmlns="http://schemas.openxmlformats.org/package/2006/relationships"><Relationship Id="rId1" Type="http://schemas.openxmlformats.org/officeDocument/2006/relationships/drawing" Target="../drawings/drawing73.xml" /><Relationship Id="rId2" Type="http://schemas.openxmlformats.org/officeDocument/2006/relationships/printerSettings" Target="../printerSettings/printerSettings11.bin"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74.xml"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75.xml" /></Relationships>
</file>

<file path=xl/worksheets/_rels/sheet75.xml.rels><?xml version="1.0" encoding="utf-8" standalone="yes"?><Relationships xmlns="http://schemas.openxmlformats.org/package/2006/relationships"><Relationship Id="rId1" Type="http://schemas.openxmlformats.org/officeDocument/2006/relationships/drawing" Target="../drawings/drawing76.xml" /></Relationships>
</file>

<file path=xl/worksheets/_rels/sheet76.xml.rels><?xml version="1.0" encoding="utf-8" standalone="yes"?><Relationships xmlns="http://schemas.openxmlformats.org/package/2006/relationships"><Relationship Id="rId1" Type="http://schemas.openxmlformats.org/officeDocument/2006/relationships/drawing" Target="../drawings/drawing77.xml" /></Relationships>
</file>

<file path=xl/worksheets/_rels/sheet77.xml.rels><?xml version="1.0" encoding="utf-8" standalone="yes"?><Relationships xmlns="http://schemas.openxmlformats.org/package/2006/relationships"><Relationship Id="rId1" Type="http://schemas.openxmlformats.org/officeDocument/2006/relationships/drawing" Target="../drawings/drawing78.xml" /></Relationships>
</file>

<file path=xl/worksheets/_rels/sheet78.xml.rels><?xml version="1.0" encoding="utf-8" standalone="yes"?><Relationships xmlns="http://schemas.openxmlformats.org/package/2006/relationships"><Relationship Id="rId1" Type="http://schemas.openxmlformats.org/officeDocument/2006/relationships/drawing" Target="../drawings/drawing79.xml" /><Relationship Id="rId2" Type="http://schemas.openxmlformats.org/officeDocument/2006/relationships/printerSettings" Target="../printerSettings/printerSettings12.bin" /></Relationships>
</file>

<file path=xl/worksheets/_rels/sheet79.xml.rels><?xml version="1.0" encoding="utf-8" standalone="yes"?><Relationships xmlns="http://schemas.openxmlformats.org/package/2006/relationships"><Relationship Id="rId1" Type="http://schemas.openxmlformats.org/officeDocument/2006/relationships/drawing" Target="../drawings/drawing80.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80.xml.rels><?xml version="1.0" encoding="utf-8" standalone="yes"?><Relationships xmlns="http://schemas.openxmlformats.org/package/2006/relationships"><Relationship Id="rId1" Type="http://schemas.openxmlformats.org/officeDocument/2006/relationships/drawing" Target="../drawings/drawing81.xml" /></Relationships>
</file>

<file path=xl/worksheets/_rels/sheet81.xml.rels><?xml version="1.0" encoding="utf-8" standalone="yes"?><Relationships xmlns="http://schemas.openxmlformats.org/package/2006/relationships"><Relationship Id="rId1" Type="http://schemas.openxmlformats.org/officeDocument/2006/relationships/drawing" Target="../drawings/drawing82.xml" /></Relationships>
</file>

<file path=xl/worksheets/_rels/sheet82.xml.rels><?xml version="1.0" encoding="utf-8" standalone="yes"?><Relationships xmlns="http://schemas.openxmlformats.org/package/2006/relationships"><Relationship Id="rId1" Type="http://schemas.openxmlformats.org/officeDocument/2006/relationships/drawing" Target="../drawings/drawing83.xml" /><Relationship Id="rId2" Type="http://schemas.openxmlformats.org/officeDocument/2006/relationships/printerSettings" Target="../printerSettings/printerSettings13.bin" /></Relationships>
</file>

<file path=xl/worksheets/_rels/sheet83.xml.rels><?xml version="1.0" encoding="utf-8" standalone="yes"?><Relationships xmlns="http://schemas.openxmlformats.org/package/2006/relationships"><Relationship Id="rId1" Type="http://schemas.openxmlformats.org/officeDocument/2006/relationships/drawing" Target="../drawings/drawing84.xml" /></Relationships>
</file>

<file path=xl/worksheets/_rels/sheet84.xml.rels><?xml version="1.0" encoding="utf-8" standalone="yes"?><Relationships xmlns="http://schemas.openxmlformats.org/package/2006/relationships"><Relationship Id="rId1" Type="http://schemas.openxmlformats.org/officeDocument/2006/relationships/drawing" Target="../drawings/drawing85.xml" /></Relationships>
</file>

<file path=xl/worksheets/_rels/sheet85.xml.rels><?xml version="1.0" encoding="utf-8" standalone="yes"?><Relationships xmlns="http://schemas.openxmlformats.org/package/2006/relationships"><Relationship Id="rId1" Type="http://schemas.openxmlformats.org/officeDocument/2006/relationships/drawing" Target="../drawings/drawing86.xml" /></Relationships>
</file>

<file path=xl/worksheets/_rels/sheet86.xml.rels><?xml version="1.0" encoding="utf-8" standalone="yes"?><Relationships xmlns="http://schemas.openxmlformats.org/package/2006/relationships"><Relationship Id="rId1" Type="http://schemas.openxmlformats.org/officeDocument/2006/relationships/drawing" Target="../drawings/drawing87.xml" /></Relationships>
</file>

<file path=xl/worksheets/_rels/sheet87.xml.rels><?xml version="1.0" encoding="utf-8" standalone="yes"?><Relationships xmlns="http://schemas.openxmlformats.org/package/2006/relationships"><Relationship Id="rId1" Type="http://schemas.openxmlformats.org/officeDocument/2006/relationships/drawing" Target="../drawings/drawing88.xml" /></Relationships>
</file>

<file path=xl/worksheets/_rels/sheet88.xml.rels><?xml version="1.0" encoding="utf-8" standalone="yes"?><Relationships xmlns="http://schemas.openxmlformats.org/package/2006/relationships"><Relationship Id="rId1" Type="http://schemas.openxmlformats.org/officeDocument/2006/relationships/drawing" Target="../drawings/drawing89.xml" /></Relationships>
</file>

<file path=xl/worksheets/_rels/sheet89.xml.rels><?xml version="1.0" encoding="utf-8" standalone="yes"?><Relationships xmlns="http://schemas.openxmlformats.org/package/2006/relationships"><Relationship Id="rId1" Type="http://schemas.openxmlformats.org/officeDocument/2006/relationships/drawing" Target="../drawings/drawing90.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90.xml.rels><?xml version="1.0" encoding="utf-8" standalone="yes"?><Relationships xmlns="http://schemas.openxmlformats.org/package/2006/relationships"><Relationship Id="rId1" Type="http://schemas.openxmlformats.org/officeDocument/2006/relationships/drawing" Target="../drawings/drawing91.xml" /></Relationships>
</file>

<file path=xl/worksheets/_rels/sheet91.xml.rels><?xml version="1.0" encoding="utf-8" standalone="yes"?><Relationships xmlns="http://schemas.openxmlformats.org/package/2006/relationships"><Relationship Id="rId1" Type="http://schemas.openxmlformats.org/officeDocument/2006/relationships/drawing" Target="../drawings/drawing92.xml" /></Relationships>
</file>

<file path=xl/worksheets/_rels/sheet92.xml.rels><?xml version="1.0" encoding="utf-8" standalone="yes"?><Relationships xmlns="http://schemas.openxmlformats.org/package/2006/relationships"><Relationship Id="rId1" Type="http://schemas.openxmlformats.org/officeDocument/2006/relationships/drawing" Target="../drawings/drawing93.xml" /></Relationships>
</file>

<file path=xl/worksheets/_rels/sheet93.xml.rels><?xml version="1.0" encoding="utf-8" standalone="yes"?><Relationships xmlns="http://schemas.openxmlformats.org/package/2006/relationships"><Relationship Id="rId1" Type="http://schemas.openxmlformats.org/officeDocument/2006/relationships/drawing" Target="../drawings/drawing94.xml" /></Relationships>
</file>

<file path=xl/worksheets/_rels/sheet94.xml.rels><?xml version="1.0" encoding="utf-8" standalone="yes"?><Relationships xmlns="http://schemas.openxmlformats.org/package/2006/relationships"><Relationship Id="rId1" Type="http://schemas.openxmlformats.org/officeDocument/2006/relationships/drawing" Target="../drawings/drawing95.xml" /></Relationships>
</file>

<file path=xl/worksheets/_rels/sheet95.xml.rels><?xml version="1.0" encoding="utf-8" standalone="yes"?><Relationships xmlns="http://schemas.openxmlformats.org/package/2006/relationships"><Relationship Id="rId1" Type="http://schemas.openxmlformats.org/officeDocument/2006/relationships/drawing" Target="../drawings/drawing96.xml" /></Relationships>
</file>

<file path=xl/worksheets/_rels/sheet96.xml.rels><?xml version="1.0" encoding="utf-8" standalone="yes"?><Relationships xmlns="http://schemas.openxmlformats.org/package/2006/relationships"><Relationship Id="rId1" Type="http://schemas.openxmlformats.org/officeDocument/2006/relationships/drawing" Target="../drawings/drawing97.xml" /></Relationships>
</file>

<file path=xl/worksheets/_rels/sheet97.xml.rels><?xml version="1.0" encoding="utf-8" standalone="yes"?><Relationships xmlns="http://schemas.openxmlformats.org/package/2006/relationships"><Relationship Id="rId1" Type="http://schemas.openxmlformats.org/officeDocument/2006/relationships/drawing" Target="../drawings/drawing98.xml" /></Relationships>
</file>

<file path=xl/worksheets/_rels/sheet98.xml.rels><?xml version="1.0" encoding="utf-8" standalone="yes"?><Relationships xmlns="http://schemas.openxmlformats.org/package/2006/relationships"><Relationship Id="rId1" Type="http://schemas.openxmlformats.org/officeDocument/2006/relationships/drawing" Target="../drawings/drawing99.xml" /></Relationships>
</file>

<file path=xl/worksheets/_rels/sheet99.xml.rels><?xml version="1.0" encoding="utf-8" standalone="yes"?><Relationships xmlns="http://schemas.openxmlformats.org/package/2006/relationships"><Relationship Id="rId1" Type="http://schemas.openxmlformats.org/officeDocument/2006/relationships/drawing" Target="../drawings/drawing100.xml" /></Relationships>
</file>

<file path=xl/worksheets/sheet1.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C32" sqref="C32"/>
    </sheetView>
  </sheetViews>
  <sheetFormatPr defaultColWidth="9.140625" defaultRowHeight="12.75"/>
  <cols>
    <col min="1" max="1" width="26.140625" style="0" bestFit="1" customWidth="1"/>
    <col min="2" max="2" width="20.7109375" style="0" customWidth="1"/>
    <col min="10" max="10" width="0.42578125" style="0" customWidth="1"/>
    <col min="11" max="11" width="9.140625" style="0" hidden="1" customWidth="1"/>
  </cols>
  <sheetData>
    <row r="1" spans="1:11" ht="26.25">
      <c r="A1" s="7" t="s">
        <v>594</v>
      </c>
      <c r="B1" s="9" t="s">
        <v>2</v>
      </c>
      <c r="C1" s="9"/>
      <c r="D1" s="9"/>
      <c r="E1" s="9"/>
      <c r="F1" s="9"/>
      <c r="G1" s="11" t="s">
        <v>3</v>
      </c>
      <c r="H1" s="11"/>
      <c r="I1" s="11"/>
      <c r="J1" s="11"/>
      <c r="K1" s="11"/>
    </row>
    <row r="2" spans="1:11" ht="18">
      <c r="A2" s="6" t="s">
        <v>0</v>
      </c>
      <c r="B2" s="10" t="s">
        <v>1</v>
      </c>
      <c r="C2" s="10"/>
      <c r="D2" s="10"/>
      <c r="E2" s="10"/>
      <c r="F2" s="10"/>
      <c r="G2" s="11"/>
      <c r="H2" s="11"/>
      <c r="I2" s="11"/>
      <c r="J2" s="11"/>
      <c r="K2" s="11"/>
    </row>
    <row r="3" spans="1:4" ht="12.75">
      <c r="A3" s="2"/>
      <c r="B3" s="3"/>
      <c r="C3" t="s">
        <v>4</v>
      </c>
      <c r="D3">
        <f>COUNTIF(B3:B28,"8")</f>
        <v>0</v>
      </c>
    </row>
    <row r="4" spans="1:4" ht="12.75">
      <c r="A4" s="2"/>
      <c r="B4" s="3"/>
      <c r="C4" t="s">
        <v>5</v>
      </c>
      <c r="D4">
        <f>COUNTIF(B3:B28,"7")</f>
        <v>0</v>
      </c>
    </row>
    <row r="5" spans="1:4" ht="12.75">
      <c r="A5" s="2"/>
      <c r="B5" s="3"/>
      <c r="C5" t="s">
        <v>6</v>
      </c>
      <c r="D5">
        <f>COUNTIF(B3:B28,"6")</f>
        <v>0</v>
      </c>
    </row>
    <row r="6" spans="1:4" ht="12.75">
      <c r="A6" s="2"/>
      <c r="B6" s="3"/>
      <c r="C6" t="s">
        <v>7</v>
      </c>
      <c r="D6">
        <f>COUNTIF(B3:B28,"5")</f>
        <v>0</v>
      </c>
    </row>
    <row r="7" spans="1:4" ht="12.75">
      <c r="A7" s="2"/>
      <c r="B7" s="3"/>
      <c r="C7" t="s">
        <v>8</v>
      </c>
      <c r="D7">
        <f>COUNTIF(B3:B28,"4")</f>
        <v>0</v>
      </c>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r:id="rId2"/>
  <drawing r:id="rId1"/>
</worksheet>
</file>

<file path=xl/worksheets/sheet10.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2890625" style="0" customWidth="1"/>
    <col min="11" max="11" width="0" style="0" hidden="1" customWidth="1"/>
  </cols>
  <sheetData>
    <row r="1" spans="1:11" ht="26.25">
      <c r="A1" s="7" t="s">
        <v>594</v>
      </c>
      <c r="B1" s="9" t="s">
        <v>2</v>
      </c>
      <c r="C1" s="9"/>
      <c r="D1" s="9"/>
      <c r="E1" s="9"/>
      <c r="F1" s="9"/>
      <c r="G1" s="11" t="s">
        <v>94</v>
      </c>
      <c r="H1" s="11"/>
      <c r="I1" s="11"/>
      <c r="J1" s="11"/>
      <c r="K1" s="11"/>
    </row>
    <row r="2" spans="1:11" ht="18">
      <c r="A2" s="6" t="s">
        <v>0</v>
      </c>
      <c r="B2" s="10" t="s">
        <v>1</v>
      </c>
      <c r="C2" s="10"/>
      <c r="D2" s="10"/>
      <c r="E2" s="10"/>
      <c r="F2" s="10"/>
      <c r="G2" s="11"/>
      <c r="H2" s="11"/>
      <c r="I2" s="11"/>
      <c r="J2" s="11"/>
      <c r="K2" s="11"/>
    </row>
    <row r="3" spans="1:4" ht="12.75">
      <c r="A3" s="2"/>
      <c r="B3" s="3"/>
      <c r="C3" t="s">
        <v>95</v>
      </c>
      <c r="D3">
        <f>COUNTIF(B3:B28,"Right handed")</f>
        <v>0</v>
      </c>
    </row>
    <row r="4" spans="1:4" ht="12.75">
      <c r="A4" s="2"/>
      <c r="B4" s="3"/>
      <c r="C4" t="s">
        <v>96</v>
      </c>
      <c r="D4">
        <f>COUNTIF(B3:B28,"Left handed")</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00.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304</v>
      </c>
      <c r="H1" s="11"/>
      <c r="I1" s="11"/>
      <c r="J1" s="11"/>
      <c r="K1" s="11"/>
    </row>
    <row r="2" spans="1:11" ht="18">
      <c r="A2" s="6" t="s">
        <v>0</v>
      </c>
      <c r="B2" s="10" t="s">
        <v>1</v>
      </c>
      <c r="C2" s="10"/>
      <c r="D2" s="10"/>
      <c r="E2" s="10"/>
      <c r="F2" s="10"/>
      <c r="G2" s="11"/>
      <c r="H2" s="11"/>
      <c r="I2" s="11"/>
      <c r="J2" s="11"/>
      <c r="K2" s="11"/>
    </row>
    <row r="3" spans="1:4" ht="12.75">
      <c r="A3" s="2"/>
      <c r="B3" s="3"/>
      <c r="C3" t="s">
        <v>426</v>
      </c>
      <c r="D3">
        <f>COUNTIF(B3:B28,"Tomato")</f>
        <v>0</v>
      </c>
    </row>
    <row r="4" spans="1:4" ht="12.75">
      <c r="A4" s="2"/>
      <c r="B4" s="3"/>
      <c r="C4" t="s">
        <v>427</v>
      </c>
      <c r="D4">
        <f>COUNTIF(B3:B28,"Chicken Noodle")</f>
        <v>0</v>
      </c>
    </row>
    <row r="5" spans="1:4" ht="12.75">
      <c r="A5" s="2"/>
      <c r="B5" s="3"/>
      <c r="C5" t="s">
        <v>428</v>
      </c>
      <c r="D5">
        <f>COUNTIF(B3:B28,"Vegetable")</f>
        <v>0</v>
      </c>
    </row>
    <row r="6" spans="1:4" ht="12.75">
      <c r="A6" s="2"/>
      <c r="B6" s="3"/>
      <c r="C6" t="s">
        <v>429</v>
      </c>
      <c r="D6">
        <f>COUNTIF(B3:B28,"Mushroom")</f>
        <v>0</v>
      </c>
    </row>
    <row r="7" spans="1:4" ht="12.75">
      <c r="A7" s="2"/>
      <c r="B7" s="3"/>
      <c r="C7" t="s">
        <v>430</v>
      </c>
      <c r="D7">
        <f>COUNTIF(B3:B28,"Potato")</f>
        <v>0</v>
      </c>
    </row>
    <row r="8" spans="1:4" ht="12.75">
      <c r="A8" s="2"/>
      <c r="B8" s="3"/>
      <c r="C8" t="s">
        <v>431</v>
      </c>
      <c r="D8">
        <f>COUNTIF(B3:B28,"Onion")</f>
        <v>0</v>
      </c>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01.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305</v>
      </c>
      <c r="H1" s="11"/>
      <c r="I1" s="11"/>
      <c r="J1" s="11"/>
      <c r="K1" s="11"/>
    </row>
    <row r="2" spans="1:11" ht="18">
      <c r="A2" s="6" t="s">
        <v>0</v>
      </c>
      <c r="B2" s="10" t="s">
        <v>1</v>
      </c>
      <c r="C2" s="10"/>
      <c r="D2" s="10"/>
      <c r="E2" s="10"/>
      <c r="F2" s="10"/>
      <c r="G2" s="11"/>
      <c r="H2" s="11"/>
      <c r="I2" s="11"/>
      <c r="J2" s="11"/>
      <c r="K2" s="11"/>
    </row>
    <row r="3" spans="1:4" ht="12.75">
      <c r="A3" s="2"/>
      <c r="B3" s="3"/>
      <c r="C3" t="s">
        <v>432</v>
      </c>
      <c r="D3">
        <f>COUNTIF(B3:B28,"8 o'clock")</f>
        <v>0</v>
      </c>
    </row>
    <row r="4" spans="1:4" ht="12.75">
      <c r="A4" s="2"/>
      <c r="B4" s="3"/>
      <c r="C4" t="s">
        <v>433</v>
      </c>
      <c r="D4">
        <f>COUNTIF(B3:B28,"9 o'clock")</f>
        <v>0</v>
      </c>
    </row>
    <row r="5" spans="1:4" ht="12.75">
      <c r="A5" s="2"/>
      <c r="B5" s="3"/>
      <c r="C5" t="s">
        <v>434</v>
      </c>
      <c r="D5">
        <f>COUNTIF(B3:B28,"10 o'clock")</f>
        <v>0</v>
      </c>
    </row>
    <row r="6" spans="1:4" ht="12.75">
      <c r="A6" s="2"/>
      <c r="B6" s="3"/>
      <c r="C6" t="s">
        <v>435</v>
      </c>
      <c r="D6">
        <f>COUNTIF(B3:B28,"11 o'clock")</f>
        <v>0</v>
      </c>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02.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306</v>
      </c>
      <c r="H1" s="11"/>
      <c r="I1" s="11"/>
      <c r="J1" s="11"/>
      <c r="K1" s="11"/>
    </row>
    <row r="2" spans="1:11" ht="18">
      <c r="A2" s="6" t="s">
        <v>0</v>
      </c>
      <c r="B2" s="10" t="s">
        <v>1</v>
      </c>
      <c r="C2" s="10"/>
      <c r="D2" s="10"/>
      <c r="E2" s="10"/>
      <c r="F2" s="10"/>
      <c r="G2" s="11"/>
      <c r="H2" s="11"/>
      <c r="I2" s="11"/>
      <c r="J2" s="11"/>
      <c r="K2" s="11"/>
    </row>
    <row r="3" spans="1:4" ht="12.75">
      <c r="A3" s="2"/>
      <c r="B3" s="3"/>
      <c r="C3" t="s">
        <v>436</v>
      </c>
      <c r="D3">
        <f>COUNTIF(B3:B28,"Crest")</f>
        <v>0</v>
      </c>
    </row>
    <row r="4" spans="1:4" ht="12.75">
      <c r="A4" s="2"/>
      <c r="B4" s="3"/>
      <c r="C4" t="s">
        <v>437</v>
      </c>
      <c r="D4">
        <f>COUNTIF(B3:B28,"Aim")</f>
        <v>0</v>
      </c>
    </row>
    <row r="5" spans="1:4" ht="12.75">
      <c r="A5" s="2"/>
      <c r="B5" s="3"/>
      <c r="C5" t="s">
        <v>438</v>
      </c>
      <c r="D5">
        <f>COUNTIF(B3:B28,"Aqua Fresh")</f>
        <v>0</v>
      </c>
    </row>
    <row r="6" spans="1:4" ht="12.75">
      <c r="A6" s="2"/>
      <c r="B6" s="3"/>
      <c r="C6" t="s">
        <v>439</v>
      </c>
      <c r="D6">
        <f>COUNTIF(B3:B28,"Colgate")</f>
        <v>0</v>
      </c>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03.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307</v>
      </c>
      <c r="H1" s="11"/>
      <c r="I1" s="11"/>
      <c r="J1" s="11"/>
      <c r="K1" s="11"/>
    </row>
    <row r="2" spans="1:11" ht="18">
      <c r="A2" s="6" t="s">
        <v>0</v>
      </c>
      <c r="B2" s="10" t="s">
        <v>1</v>
      </c>
      <c r="C2" s="10"/>
      <c r="D2" s="10"/>
      <c r="E2" s="10"/>
      <c r="F2" s="10"/>
      <c r="G2" s="11"/>
      <c r="H2" s="11"/>
      <c r="I2" s="11"/>
      <c r="J2" s="11"/>
      <c r="K2" s="11"/>
    </row>
    <row r="3" spans="1:4" ht="12.75">
      <c r="A3" s="2"/>
      <c r="B3" s="3"/>
      <c r="C3" t="s">
        <v>303</v>
      </c>
      <c r="D3">
        <f>COUNTIF(B3:B28,"Pencil")</f>
        <v>0</v>
      </c>
    </row>
    <row r="4" spans="1:4" ht="12.75">
      <c r="A4" s="2"/>
      <c r="B4" s="3"/>
      <c r="C4" t="s">
        <v>308</v>
      </c>
      <c r="D4">
        <f>COUNTIF(B3:B28,"Pen")</f>
        <v>0</v>
      </c>
    </row>
    <row r="5" spans="1:4" ht="12.75">
      <c r="A5" s="2"/>
      <c r="B5" s="3"/>
      <c r="C5" t="s">
        <v>302</v>
      </c>
      <c r="D5">
        <f>COUNTIF(B3:B28,"Marker")</f>
        <v>0</v>
      </c>
    </row>
    <row r="6" spans="1:4" ht="12.75">
      <c r="A6" s="2"/>
      <c r="B6" s="3"/>
      <c r="C6" t="s">
        <v>301</v>
      </c>
      <c r="D6">
        <f>COUNTIF(B3:B28,"Crayon")</f>
        <v>0</v>
      </c>
    </row>
    <row r="7" spans="1:4" ht="12.75">
      <c r="A7" s="2"/>
      <c r="B7" s="3"/>
      <c r="C7" t="s">
        <v>309</v>
      </c>
      <c r="D7">
        <f>COUNTIF(B3:B28,"Chalk")</f>
        <v>0</v>
      </c>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r:id="rId2"/>
  <drawing r:id="rId1"/>
</worksheet>
</file>

<file path=xl/worksheets/sheet10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310</v>
      </c>
      <c r="H1" s="11"/>
      <c r="I1" s="11"/>
      <c r="J1" s="11"/>
      <c r="K1" s="11"/>
    </row>
    <row r="2" spans="1:11" ht="18">
      <c r="A2" s="6" t="s">
        <v>0</v>
      </c>
      <c r="B2" s="10" t="s">
        <v>1</v>
      </c>
      <c r="C2" s="10"/>
      <c r="D2" s="10"/>
      <c r="E2" s="10"/>
      <c r="F2" s="10"/>
      <c r="G2" s="11"/>
      <c r="H2" s="11"/>
      <c r="I2" s="11"/>
      <c r="J2" s="11"/>
      <c r="K2" s="11"/>
    </row>
    <row r="3" spans="1:4" ht="12.75">
      <c r="A3" s="2"/>
      <c r="B3" s="3"/>
      <c r="C3" t="s">
        <v>440</v>
      </c>
      <c r="D3">
        <f>COUNTIF(B3:B28,"Happy")</f>
        <v>0</v>
      </c>
    </row>
    <row r="4" spans="1:4" ht="12.75">
      <c r="A4" s="2"/>
      <c r="B4" s="3"/>
      <c r="C4" t="s">
        <v>441</v>
      </c>
      <c r="D4">
        <f>COUNTIF(B3:B28,"Sad")</f>
        <v>0</v>
      </c>
    </row>
    <row r="5" spans="1:4" ht="12.75">
      <c r="A5" s="2"/>
      <c r="B5" s="3"/>
      <c r="C5" t="s">
        <v>442</v>
      </c>
      <c r="D5">
        <f>COUNTIF(B3:B28,"Nervous")</f>
        <v>0</v>
      </c>
    </row>
    <row r="6" spans="1:4" ht="12.75">
      <c r="A6" s="2"/>
      <c r="B6" s="3"/>
      <c r="C6" t="s">
        <v>443</v>
      </c>
      <c r="D6">
        <f>COUNTIF(B3:B28,"Excited")</f>
        <v>0</v>
      </c>
    </row>
    <row r="7" spans="1:4" ht="12.75">
      <c r="A7" s="2"/>
      <c r="B7" s="3"/>
      <c r="C7" t="s">
        <v>444</v>
      </c>
      <c r="D7">
        <f>COUNTIF(B3:B28,"Angry")</f>
        <v>0</v>
      </c>
    </row>
    <row r="8" spans="1:4" ht="12.75">
      <c r="A8" s="2"/>
      <c r="B8" s="3"/>
      <c r="C8" t="s">
        <v>445</v>
      </c>
      <c r="D8">
        <f>COUNTIF(B3:B28,"Tired")</f>
        <v>0</v>
      </c>
    </row>
    <row r="9" spans="1:4" ht="12.75">
      <c r="A9" s="2"/>
      <c r="B9" s="3"/>
      <c r="C9" t="s">
        <v>446</v>
      </c>
      <c r="D9">
        <f>COUNTIF(B3:B28,"Energetic")</f>
        <v>0</v>
      </c>
    </row>
    <row r="10" spans="1:4" ht="12.75">
      <c r="A10" s="2"/>
      <c r="B10" s="3"/>
      <c r="C10" t="s">
        <v>447</v>
      </c>
      <c r="D10">
        <f>COUNTIF(B3:B28,"Sick")</f>
        <v>0</v>
      </c>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0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311</v>
      </c>
      <c r="H1" s="11"/>
      <c r="I1" s="11"/>
      <c r="J1" s="11"/>
      <c r="K1" s="11"/>
    </row>
    <row r="2" spans="1:11" ht="18">
      <c r="A2" s="6" t="s">
        <v>0</v>
      </c>
      <c r="B2" s="10" t="s">
        <v>1</v>
      </c>
      <c r="C2" s="10"/>
      <c r="D2" s="10"/>
      <c r="E2" s="10"/>
      <c r="F2" s="10"/>
      <c r="G2" s="11"/>
      <c r="H2" s="11"/>
      <c r="I2" s="11"/>
      <c r="J2" s="11"/>
      <c r="K2" s="11"/>
    </row>
    <row r="3" spans="1:4" ht="12.75">
      <c r="A3" s="2"/>
      <c r="B3" s="3"/>
      <c r="C3" t="s">
        <v>448</v>
      </c>
      <c r="D3">
        <f>COUNTIF(B3:B28,"Bath")</f>
        <v>0</v>
      </c>
    </row>
    <row r="4" spans="1:4" ht="12.75">
      <c r="A4" s="2"/>
      <c r="B4" s="3"/>
      <c r="C4" t="s">
        <v>449</v>
      </c>
      <c r="D4">
        <f>COUNTIF(B3:B28,"Shower")</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06.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312</v>
      </c>
      <c r="H1" s="11"/>
      <c r="I1" s="11"/>
      <c r="J1" s="11"/>
      <c r="K1" s="11"/>
    </row>
    <row r="2" spans="1:11" ht="18">
      <c r="A2" s="6" t="s">
        <v>0</v>
      </c>
      <c r="B2" s="10" t="s">
        <v>1</v>
      </c>
      <c r="C2" s="10"/>
      <c r="D2" s="10"/>
      <c r="E2" s="10"/>
      <c r="F2" s="10"/>
      <c r="G2" s="11"/>
      <c r="H2" s="11"/>
      <c r="I2" s="11"/>
      <c r="J2" s="11"/>
      <c r="K2" s="11"/>
    </row>
    <row r="3" spans="1:4" ht="12.75">
      <c r="A3" s="2"/>
      <c r="B3" s="3"/>
      <c r="C3" t="s">
        <v>208</v>
      </c>
      <c r="D3">
        <f>COUNTIF(B3:B28,"White")</f>
        <v>0</v>
      </c>
    </row>
    <row r="4" spans="1:4" ht="12.75">
      <c r="A4" s="2"/>
      <c r="B4" s="3"/>
      <c r="C4" t="s">
        <v>221</v>
      </c>
      <c r="D4">
        <f>COUNTIF(B3:B28,"Chocolate")</f>
        <v>0</v>
      </c>
    </row>
    <row r="5" spans="1:4" ht="12.75">
      <c r="A5" s="2"/>
      <c r="B5" s="3"/>
      <c r="C5" t="s">
        <v>223</v>
      </c>
      <c r="D5">
        <f>COUNTIF(B3:B28,"Strawberry")</f>
        <v>0</v>
      </c>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07.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313</v>
      </c>
      <c r="H1" s="11"/>
      <c r="I1" s="11"/>
      <c r="J1" s="11"/>
      <c r="K1" s="11"/>
    </row>
    <row r="2" spans="1:11" ht="18">
      <c r="A2" s="6" t="s">
        <v>0</v>
      </c>
      <c r="B2" s="10" t="s">
        <v>1</v>
      </c>
      <c r="C2" s="10"/>
      <c r="D2" s="10"/>
      <c r="E2" s="10"/>
      <c r="F2" s="10"/>
      <c r="G2" s="11"/>
      <c r="H2" s="11"/>
      <c r="I2" s="11"/>
      <c r="J2" s="11"/>
      <c r="K2" s="11"/>
    </row>
    <row r="3" spans="1:4" ht="12.75">
      <c r="A3" s="2"/>
      <c r="B3" s="3"/>
      <c r="C3" t="s">
        <v>450</v>
      </c>
      <c r="D3">
        <f>COUNTIF(B3:B28,"Long")</f>
        <v>0</v>
      </c>
    </row>
    <row r="4" spans="1:4" ht="12.75">
      <c r="A4" s="2"/>
      <c r="B4" s="3"/>
      <c r="C4" t="s">
        <v>451</v>
      </c>
      <c r="D4">
        <f>COUNTIF(B3:B28,"Short")</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08.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314</v>
      </c>
      <c r="H1" s="11"/>
      <c r="I1" s="11"/>
      <c r="J1" s="11"/>
      <c r="K1" s="11"/>
    </row>
    <row r="2" spans="1:11" ht="18">
      <c r="A2" s="6" t="s">
        <v>0</v>
      </c>
      <c r="B2" s="10" t="s">
        <v>1</v>
      </c>
      <c r="C2" s="10"/>
      <c r="D2" s="10"/>
      <c r="E2" s="10"/>
      <c r="F2" s="10"/>
      <c r="G2" s="11"/>
      <c r="H2" s="11"/>
      <c r="I2" s="11"/>
      <c r="J2" s="11"/>
      <c r="K2" s="11"/>
    </row>
    <row r="3" spans="1:4" ht="12.75">
      <c r="A3" s="2"/>
      <c r="B3" s="3"/>
      <c r="C3" t="s">
        <v>452</v>
      </c>
      <c r="D3">
        <f>COUNTIF(B3:B28,"Pants")</f>
        <v>0</v>
      </c>
    </row>
    <row r="4" spans="1:4" ht="12.75">
      <c r="A4" s="2"/>
      <c r="B4" s="3"/>
      <c r="C4" t="s">
        <v>453</v>
      </c>
      <c r="D4">
        <f>COUNTIF(B3:B28,"Shorts")</f>
        <v>0</v>
      </c>
    </row>
    <row r="5" spans="1:4" ht="12.75">
      <c r="A5" s="2"/>
      <c r="B5" s="3"/>
      <c r="C5" t="s">
        <v>454</v>
      </c>
      <c r="D5">
        <f>COUNTIF(B3:B28,"Skirt")</f>
        <v>0</v>
      </c>
    </row>
    <row r="6" spans="1:4" ht="12.75">
      <c r="A6" s="2"/>
      <c r="B6" s="3"/>
      <c r="C6" t="s">
        <v>455</v>
      </c>
      <c r="D6">
        <f>COUNTIF(B3:B28,"Dress")</f>
        <v>0</v>
      </c>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09.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315</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2890625" style="0" customWidth="1"/>
    <col min="11" max="11" width="0" style="0" hidden="1" customWidth="1"/>
  </cols>
  <sheetData>
    <row r="1" spans="1:11" ht="26.25">
      <c r="A1" s="7" t="s">
        <v>594</v>
      </c>
      <c r="B1" s="9" t="s">
        <v>2</v>
      </c>
      <c r="C1" s="9"/>
      <c r="D1" s="9"/>
      <c r="E1" s="9"/>
      <c r="F1" s="9"/>
      <c r="G1" s="11" t="s">
        <v>97</v>
      </c>
      <c r="H1" s="11"/>
      <c r="I1" s="11"/>
      <c r="J1" s="11"/>
      <c r="K1" s="11"/>
    </row>
    <row r="2" spans="1:11" ht="18">
      <c r="A2" s="6" t="s">
        <v>0</v>
      </c>
      <c r="B2" s="10" t="s">
        <v>1</v>
      </c>
      <c r="C2" s="10"/>
      <c r="D2" s="10"/>
      <c r="E2" s="10"/>
      <c r="F2" s="10"/>
      <c r="G2" s="11"/>
      <c r="H2" s="11"/>
      <c r="I2" s="11"/>
      <c r="J2" s="11"/>
      <c r="K2" s="11"/>
    </row>
    <row r="3" spans="1:4" ht="12.75">
      <c r="A3" s="2"/>
      <c r="B3" s="3"/>
      <c r="C3" t="s">
        <v>177</v>
      </c>
      <c r="D3">
        <f>COUNTIF(B3:B28,"Black")</f>
        <v>0</v>
      </c>
    </row>
    <row r="4" spans="1:4" ht="12.75">
      <c r="A4" s="2"/>
      <c r="B4" s="3"/>
      <c r="C4" t="s">
        <v>178</v>
      </c>
      <c r="D4">
        <f>COUNTIF(B3:B28,"Blonde")</f>
        <v>0</v>
      </c>
    </row>
    <row r="5" spans="1:4" ht="12.75">
      <c r="A5" s="2"/>
      <c r="B5" s="3"/>
      <c r="C5" t="s">
        <v>179</v>
      </c>
      <c r="D5">
        <f>COUNTIF(B3:B28,"Brown")</f>
        <v>0</v>
      </c>
    </row>
    <row r="6" spans="1:4" ht="12.75">
      <c r="A6" s="2"/>
      <c r="B6" s="3"/>
      <c r="C6" t="s">
        <v>180</v>
      </c>
      <c r="D6">
        <f>COUNTIF(B3:B28,"Red")</f>
        <v>0</v>
      </c>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10.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316</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11.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317</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12.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318</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13.xml><?xml version="1.0" encoding="utf-8"?>
<worksheet xmlns="http://schemas.openxmlformats.org/spreadsheetml/2006/main" xmlns:r="http://schemas.openxmlformats.org/officeDocument/2006/relationships">
  <dimension ref="A1:L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2" ht="26.25">
      <c r="A1" s="7" t="s">
        <v>594</v>
      </c>
      <c r="B1" s="9" t="s">
        <v>2</v>
      </c>
      <c r="C1" s="9"/>
      <c r="D1" s="9"/>
      <c r="E1" s="9"/>
      <c r="F1" s="9"/>
      <c r="G1" s="11" t="s">
        <v>319</v>
      </c>
      <c r="H1" s="11"/>
      <c r="I1" s="11"/>
      <c r="J1" s="11"/>
      <c r="K1" s="11"/>
      <c r="L1" s="15"/>
    </row>
    <row r="2" spans="1:12" ht="18">
      <c r="A2" s="6" t="s">
        <v>0</v>
      </c>
      <c r="B2" s="10" t="s">
        <v>1</v>
      </c>
      <c r="C2" s="10"/>
      <c r="D2" s="10"/>
      <c r="E2" s="10"/>
      <c r="F2" s="10"/>
      <c r="G2" s="11"/>
      <c r="H2" s="11"/>
      <c r="I2" s="11"/>
      <c r="J2" s="11"/>
      <c r="K2" s="11"/>
      <c r="L2" s="15"/>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L2"/>
  </mergeCells>
  <printOptions/>
  <pageMargins left="0.75" right="0.75" top="1" bottom="1" header="0.5" footer="0.5"/>
  <pageSetup orientation="portrait" paperSize="9"/>
  <drawing r:id="rId1"/>
</worksheet>
</file>

<file path=xl/worksheets/sheet11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320</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1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321</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16.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322</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17.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323</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18.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324</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19.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325</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2890625" style="0" customWidth="1"/>
    <col min="11" max="11" width="0" style="0" hidden="1" customWidth="1"/>
  </cols>
  <sheetData>
    <row r="1" spans="1:11" ht="26.25">
      <c r="A1" s="7" t="s">
        <v>594</v>
      </c>
      <c r="B1" s="9" t="s">
        <v>2</v>
      </c>
      <c r="C1" s="9"/>
      <c r="D1" s="9"/>
      <c r="E1" s="9"/>
      <c r="F1" s="9"/>
      <c r="G1" s="11" t="s">
        <v>402</v>
      </c>
      <c r="H1" s="11"/>
      <c r="I1" s="11"/>
      <c r="J1" s="11"/>
      <c r="K1" s="11"/>
    </row>
    <row r="2" spans="1:11" ht="18">
      <c r="A2" s="6" t="s">
        <v>0</v>
      </c>
      <c r="B2" s="10" t="s">
        <v>1</v>
      </c>
      <c r="C2" s="10"/>
      <c r="D2" s="10"/>
      <c r="E2" s="10"/>
      <c r="F2" s="10"/>
      <c r="G2" s="11"/>
      <c r="H2" s="11"/>
      <c r="I2" s="11"/>
      <c r="J2" s="11"/>
      <c r="K2" s="11"/>
    </row>
    <row r="3" spans="1:4" ht="12.75">
      <c r="A3" s="2"/>
      <c r="B3" s="3"/>
      <c r="C3" t="s">
        <v>403</v>
      </c>
      <c r="D3">
        <f>COUNTIF(B3:B28,"PB &amp; J")</f>
        <v>0</v>
      </c>
    </row>
    <row r="4" spans="1:4" ht="12.75">
      <c r="A4" s="2"/>
      <c r="B4" s="3"/>
      <c r="C4" t="s">
        <v>404</v>
      </c>
      <c r="D4">
        <f>COUNTIF(B3:B28,"Bologna")</f>
        <v>0</v>
      </c>
    </row>
    <row r="5" spans="1:4" ht="12.75">
      <c r="A5" s="2"/>
      <c r="C5" t="s">
        <v>405</v>
      </c>
      <c r="D5">
        <f>COUNTIF(B3:B28,"Ham")</f>
        <v>0</v>
      </c>
    </row>
    <row r="6" spans="1:4" ht="12.75">
      <c r="A6" s="2"/>
      <c r="B6" s="3"/>
      <c r="C6" t="s">
        <v>406</v>
      </c>
      <c r="D6">
        <f>COUNTIF(B3:B28,"Turkey")</f>
        <v>0</v>
      </c>
    </row>
    <row r="7" spans="1:4" ht="12.75">
      <c r="A7" s="2"/>
      <c r="B7" s="3"/>
      <c r="C7" t="s">
        <v>407</v>
      </c>
      <c r="D7">
        <f>COUNTIF(B3:B28,"Tuna Fish")</f>
        <v>0</v>
      </c>
    </row>
    <row r="8" spans="1:4" ht="12.75">
      <c r="A8" s="2"/>
      <c r="B8" s="3"/>
      <c r="C8" t="s">
        <v>268</v>
      </c>
      <c r="D8">
        <f>COUNTIF(B3:B28,"Cheese")</f>
        <v>0</v>
      </c>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3" ht="12.75">
      <c r="A15" s="2"/>
      <c r="B15" s="3"/>
      <c r="C15" t="s">
        <v>31</v>
      </c>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r:id="rId2"/>
  <drawing r:id="rId1"/>
</worksheet>
</file>

<file path=xl/worksheets/sheet120.xml><?xml version="1.0" encoding="utf-8"?>
<worksheet xmlns="http://schemas.openxmlformats.org/spreadsheetml/2006/main" xmlns:r="http://schemas.openxmlformats.org/officeDocument/2006/relationships">
  <dimension ref="A1:L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2" ht="26.25">
      <c r="A1" s="7" t="s">
        <v>594</v>
      </c>
      <c r="B1" s="9" t="s">
        <v>2</v>
      </c>
      <c r="C1" s="9"/>
      <c r="D1" s="9"/>
      <c r="E1" s="9"/>
      <c r="F1" s="9"/>
      <c r="G1" s="11" t="s">
        <v>326</v>
      </c>
      <c r="H1" s="11"/>
      <c r="I1" s="11"/>
      <c r="J1" s="11"/>
      <c r="K1" s="11"/>
      <c r="L1" s="15"/>
    </row>
    <row r="2" spans="1:12" ht="18">
      <c r="A2" s="6" t="s">
        <v>0</v>
      </c>
      <c r="B2" s="10" t="s">
        <v>1</v>
      </c>
      <c r="C2" s="10"/>
      <c r="D2" s="10"/>
      <c r="E2" s="10"/>
      <c r="F2" s="10"/>
      <c r="G2" s="11"/>
      <c r="H2" s="11"/>
      <c r="I2" s="11"/>
      <c r="J2" s="11"/>
      <c r="K2" s="11"/>
      <c r="L2" s="15"/>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L2"/>
  </mergeCells>
  <printOptions/>
  <pageMargins left="0.75" right="0.75" top="1" bottom="1" header="0.5" footer="0.5"/>
  <pageSetup orientation="portrait" paperSize="9"/>
  <drawing r:id="rId1"/>
</worksheet>
</file>

<file path=xl/worksheets/sheet121.xml><?xml version="1.0" encoding="utf-8"?>
<worksheet xmlns="http://schemas.openxmlformats.org/spreadsheetml/2006/main" xmlns:r="http://schemas.openxmlformats.org/officeDocument/2006/relationships">
  <dimension ref="A1:L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2" ht="26.25">
      <c r="A1" s="7" t="s">
        <v>594</v>
      </c>
      <c r="B1" s="9" t="s">
        <v>2</v>
      </c>
      <c r="C1" s="9"/>
      <c r="D1" s="9"/>
      <c r="E1" s="9"/>
      <c r="F1" s="9"/>
      <c r="G1" s="11" t="s">
        <v>327</v>
      </c>
      <c r="H1" s="11"/>
      <c r="I1" s="11"/>
      <c r="J1" s="11"/>
      <c r="K1" s="11"/>
      <c r="L1" s="15"/>
    </row>
    <row r="2" spans="1:12" ht="18">
      <c r="A2" s="6" t="s">
        <v>0</v>
      </c>
      <c r="B2" s="10" t="s">
        <v>1</v>
      </c>
      <c r="C2" s="10"/>
      <c r="D2" s="10"/>
      <c r="E2" s="10"/>
      <c r="F2" s="10"/>
      <c r="G2" s="11"/>
      <c r="H2" s="11"/>
      <c r="I2" s="11"/>
      <c r="J2" s="11"/>
      <c r="K2" s="11"/>
      <c r="L2" s="15"/>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L2"/>
  </mergeCells>
  <printOptions/>
  <pageMargins left="0.75" right="0.75" top="1" bottom="1" header="0.5" footer="0.5"/>
  <pageSetup orientation="portrait" paperSize="9"/>
  <drawing r:id="rId1"/>
</worksheet>
</file>

<file path=xl/worksheets/sheet122.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328</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23.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329</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2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330</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2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331</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26.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332</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27.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333</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28.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334</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29.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335</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2890625" style="0" customWidth="1"/>
    <col min="11" max="11" width="0" style="0" hidden="1" customWidth="1"/>
  </cols>
  <sheetData>
    <row r="1" spans="1:11" ht="26.25">
      <c r="A1" s="7" t="s">
        <v>594</v>
      </c>
      <c r="B1" s="9" t="s">
        <v>2</v>
      </c>
      <c r="C1" s="9"/>
      <c r="D1" s="9"/>
      <c r="E1" s="9"/>
      <c r="F1" s="9"/>
      <c r="G1" s="11" t="s">
        <v>98</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r:id="rId2"/>
  <drawing r:id="rId1"/>
</worksheet>
</file>

<file path=xl/worksheets/sheet130.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336</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31.xml><?xml version="1.0" encoding="utf-8"?>
<worksheet xmlns="http://schemas.openxmlformats.org/spreadsheetml/2006/main" xmlns:r="http://schemas.openxmlformats.org/officeDocument/2006/relationships">
  <dimension ref="A1:L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2" ht="26.25">
      <c r="A1" s="7" t="s">
        <v>594</v>
      </c>
      <c r="B1" s="9" t="s">
        <v>2</v>
      </c>
      <c r="C1" s="9"/>
      <c r="D1" s="9"/>
      <c r="E1" s="9"/>
      <c r="F1" s="9"/>
      <c r="G1" s="11" t="s">
        <v>337</v>
      </c>
      <c r="H1" s="11"/>
      <c r="I1" s="11"/>
      <c r="J1" s="11"/>
      <c r="K1" s="11"/>
      <c r="L1" s="15"/>
    </row>
    <row r="2" spans="1:12" ht="18">
      <c r="A2" s="6" t="s">
        <v>0</v>
      </c>
      <c r="B2" s="10" t="s">
        <v>1</v>
      </c>
      <c r="C2" s="10"/>
      <c r="D2" s="10"/>
      <c r="E2" s="10"/>
      <c r="F2" s="10"/>
      <c r="G2" s="11"/>
      <c r="H2" s="11"/>
      <c r="I2" s="11"/>
      <c r="J2" s="11"/>
      <c r="K2" s="11"/>
      <c r="L2" s="15"/>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L2"/>
  </mergeCells>
  <printOptions/>
  <pageMargins left="0.75" right="0.75" top="1" bottom="1" header="0.5" footer="0.5"/>
  <pageSetup orientation="portrait" paperSize="9"/>
  <drawing r:id="rId1"/>
</worksheet>
</file>

<file path=xl/worksheets/sheet132.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338</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33.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339</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3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340</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3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341</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36.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342</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37.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343</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38.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344</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39.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345</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2890625" style="0" customWidth="1"/>
    <col min="11" max="11" width="0" style="0" hidden="1" customWidth="1"/>
  </cols>
  <sheetData>
    <row r="1" spans="1:11" ht="26.25">
      <c r="A1" s="7" t="s">
        <v>594</v>
      </c>
      <c r="B1" s="9" t="s">
        <v>2</v>
      </c>
      <c r="C1" s="9"/>
      <c r="D1" s="9"/>
      <c r="E1" s="9"/>
      <c r="F1" s="9"/>
      <c r="G1" s="11" t="s">
        <v>99</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horizontalDpi="600" verticalDpi="600" orientation="portrait" r:id="rId2"/>
  <drawing r:id="rId1"/>
</worksheet>
</file>

<file path=xl/worksheets/sheet140.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346</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41.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347</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42.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348</v>
      </c>
      <c r="H1" s="11"/>
      <c r="I1" s="11"/>
      <c r="J1" s="11"/>
      <c r="K1" s="11"/>
    </row>
    <row r="2" spans="1:11" ht="18">
      <c r="A2" s="6" t="s">
        <v>0</v>
      </c>
      <c r="B2" s="10" t="s">
        <v>1</v>
      </c>
      <c r="C2" s="10"/>
      <c r="D2" s="10"/>
      <c r="E2" s="10"/>
      <c r="F2" s="10"/>
      <c r="G2" s="11"/>
      <c r="H2" s="11"/>
      <c r="I2" s="11"/>
      <c r="J2" s="11"/>
      <c r="K2" s="11"/>
    </row>
    <row r="3" spans="1:4" ht="12.75">
      <c r="A3" s="2"/>
      <c r="B3" s="3"/>
      <c r="C3" t="s">
        <v>456</v>
      </c>
      <c r="D3">
        <f>COUNTIF(B3:B28,"Monopoly")</f>
        <v>0</v>
      </c>
    </row>
    <row r="4" spans="1:4" ht="12.75">
      <c r="A4" s="2"/>
      <c r="B4" s="3"/>
      <c r="C4" t="s">
        <v>457</v>
      </c>
      <c r="D4">
        <f>COUNTIF(B3:B28,"Life")</f>
        <v>0</v>
      </c>
    </row>
    <row r="5" spans="1:4" ht="12.75">
      <c r="A5" s="2"/>
      <c r="B5" s="3"/>
      <c r="C5" t="s">
        <v>458</v>
      </c>
      <c r="D5">
        <f>COUNTIF(B3:B28,"Pictionary")</f>
        <v>0</v>
      </c>
    </row>
    <row r="6" spans="1:4" ht="12.75">
      <c r="A6" s="2"/>
      <c r="B6" s="3"/>
      <c r="C6" t="s">
        <v>459</v>
      </c>
      <c r="D6">
        <f>COUNTIF(B3:B28,"Scrabble")</f>
        <v>0</v>
      </c>
    </row>
    <row r="7" spans="1:4" ht="12.75">
      <c r="A7" s="2"/>
      <c r="B7" s="3"/>
      <c r="C7" t="s">
        <v>460</v>
      </c>
      <c r="D7">
        <f>COUNTIF(B3:B28,"Risk")</f>
        <v>0</v>
      </c>
    </row>
    <row r="8" spans="1:4" ht="12.75">
      <c r="A8" s="2"/>
      <c r="B8" s="3"/>
      <c r="C8" t="s">
        <v>461</v>
      </c>
      <c r="D8">
        <f>COUNTIF(B3:B28,"Sorry")</f>
        <v>0</v>
      </c>
    </row>
    <row r="9" spans="1:4" ht="12.75">
      <c r="A9" s="2"/>
      <c r="B9" s="3"/>
      <c r="C9" t="s">
        <v>462</v>
      </c>
      <c r="D9">
        <f>COUNTIF(B3:B28,"Sorry")</f>
        <v>0</v>
      </c>
    </row>
    <row r="10" spans="1:4" ht="12.75">
      <c r="A10" s="2"/>
      <c r="B10" s="3"/>
      <c r="C10" t="s">
        <v>463</v>
      </c>
      <c r="D10">
        <f>COUNTIF(B3:B28,"Checkers")</f>
        <v>0</v>
      </c>
    </row>
    <row r="11" spans="1:4" ht="12.75">
      <c r="A11" s="2"/>
      <c r="B11" s="3"/>
      <c r="C11" t="s">
        <v>464</v>
      </c>
      <c r="D11">
        <f>COUNTIF(B3:B28,"Chess")</f>
        <v>0</v>
      </c>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43.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349</v>
      </c>
      <c r="H1" s="11"/>
      <c r="I1" s="11"/>
      <c r="J1" s="11"/>
      <c r="K1" s="11"/>
    </row>
    <row r="2" spans="1:11" ht="18">
      <c r="A2" s="6" t="s">
        <v>0</v>
      </c>
      <c r="B2" s="10" t="s">
        <v>1</v>
      </c>
      <c r="C2" s="10"/>
      <c r="D2" s="10"/>
      <c r="E2" s="10"/>
      <c r="F2" s="10"/>
      <c r="G2" s="11"/>
      <c r="H2" s="11"/>
      <c r="I2" s="11"/>
      <c r="J2" s="11"/>
      <c r="K2" s="11"/>
    </row>
    <row r="3" spans="1:4" ht="12.75">
      <c r="A3" s="2"/>
      <c r="B3" s="3"/>
      <c r="C3" t="s">
        <v>465</v>
      </c>
      <c r="D3">
        <f>COUNTIF(B3:B28,"Curly")</f>
        <v>0</v>
      </c>
    </row>
    <row r="4" spans="1:4" ht="12.75">
      <c r="A4" s="2"/>
      <c r="B4" s="3"/>
      <c r="C4" t="s">
        <v>466</v>
      </c>
      <c r="D4">
        <f>COUNTIF(B3:B28,"Straight")</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4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350</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4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351</v>
      </c>
      <c r="H1" s="11"/>
      <c r="I1" s="11"/>
      <c r="J1" s="11"/>
      <c r="K1" s="11"/>
    </row>
    <row r="2" spans="1:11" ht="18">
      <c r="A2" s="6" t="s">
        <v>0</v>
      </c>
      <c r="B2" s="10" t="s">
        <v>1</v>
      </c>
      <c r="C2" s="10"/>
      <c r="D2" s="10"/>
      <c r="E2" s="10"/>
      <c r="F2" s="10"/>
      <c r="G2" s="11"/>
      <c r="H2" s="11"/>
      <c r="I2" s="11"/>
      <c r="J2" s="11"/>
      <c r="K2" s="11"/>
    </row>
    <row r="3" spans="1:4" ht="12.75">
      <c r="A3" s="2"/>
      <c r="B3" s="3"/>
      <c r="C3" t="s">
        <v>467</v>
      </c>
      <c r="D3">
        <f>COUNTIF(B3:B28,"McDonald's")</f>
        <v>0</v>
      </c>
    </row>
    <row r="4" spans="1:4" ht="12.75">
      <c r="A4" s="2"/>
      <c r="B4" s="3"/>
      <c r="C4" t="s">
        <v>468</v>
      </c>
      <c r="D4">
        <f>COUNTIF(B3:B28,"Burger King")</f>
        <v>0</v>
      </c>
    </row>
    <row r="5" spans="1:4" ht="12.75">
      <c r="A5" s="2"/>
      <c r="B5" s="3"/>
      <c r="C5" t="s">
        <v>469</v>
      </c>
      <c r="D5">
        <f>COUNTIF(B3:B28,"Hardees")</f>
        <v>0</v>
      </c>
    </row>
    <row r="6" spans="1:4" ht="12.75">
      <c r="A6" s="2"/>
      <c r="B6" s="3"/>
      <c r="C6" t="s">
        <v>470</v>
      </c>
      <c r="D6">
        <f>COUNTIF(B3:B28,"Arby's")</f>
        <v>0</v>
      </c>
    </row>
    <row r="7" spans="1:4" ht="12.75">
      <c r="A7" s="2"/>
      <c r="B7" s="3"/>
      <c r="C7" t="s">
        <v>471</v>
      </c>
      <c r="D7">
        <f>COUNTIF(B3:B28,"Weiner Works")</f>
        <v>0</v>
      </c>
    </row>
    <row r="8" spans="1:4" ht="12.75">
      <c r="A8" s="2"/>
      <c r="B8" s="3"/>
      <c r="C8" t="s">
        <v>472</v>
      </c>
      <c r="D8">
        <f>COUNTIF(B3:B28,"Kentucky Fried Chicken")</f>
        <v>0</v>
      </c>
    </row>
    <row r="9" spans="1:4" ht="12.75">
      <c r="A9" s="2"/>
      <c r="B9" s="3"/>
      <c r="C9" t="s">
        <v>473</v>
      </c>
      <c r="D9">
        <f>COUNTIF(B3:B28,"Taco Bell")</f>
        <v>0</v>
      </c>
    </row>
    <row r="10" spans="1:4" ht="12.75">
      <c r="A10" s="2"/>
      <c r="B10" s="3"/>
      <c r="C10" t="s">
        <v>474</v>
      </c>
      <c r="D10">
        <f>COUNTIF(B3:B28,"Wendy's")</f>
        <v>0</v>
      </c>
    </row>
    <row r="11" spans="1:4" ht="12.75">
      <c r="A11" s="2"/>
      <c r="B11" s="3"/>
      <c r="C11" t="s">
        <v>475</v>
      </c>
      <c r="D11">
        <f>COUNTIF(B3:B28,"Chick-Fil-A")</f>
        <v>0</v>
      </c>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46.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352</v>
      </c>
      <c r="H1" s="11"/>
      <c r="I1" s="11"/>
      <c r="J1" s="11"/>
      <c r="K1" s="11"/>
    </row>
    <row r="2" spans="1:11" ht="18">
      <c r="A2" s="6" t="s">
        <v>0</v>
      </c>
      <c r="B2" s="10" t="s">
        <v>1</v>
      </c>
      <c r="C2" s="10"/>
      <c r="D2" s="10"/>
      <c r="E2" s="10"/>
      <c r="F2" s="10"/>
      <c r="G2" s="11"/>
      <c r="H2" s="11"/>
      <c r="I2" s="11"/>
      <c r="J2" s="11"/>
      <c r="K2" s="11"/>
    </row>
    <row r="3" spans="1:4" ht="12.75">
      <c r="A3" s="2"/>
      <c r="B3" s="3"/>
      <c r="C3" t="s">
        <v>476</v>
      </c>
      <c r="D3">
        <f>COUNTIF(B3:B28,"Rice Crispies")</f>
        <v>0</v>
      </c>
    </row>
    <row r="4" spans="1:4" ht="12.75">
      <c r="A4" s="2"/>
      <c r="B4" s="3"/>
      <c r="C4" t="s">
        <v>477</v>
      </c>
      <c r="D4">
        <f>COUNTIF(B3:B28,"Cocoa Krispies")</f>
        <v>0</v>
      </c>
    </row>
    <row r="5" spans="1:4" ht="12.75">
      <c r="A5" s="2"/>
      <c r="B5" s="3"/>
      <c r="C5" t="s">
        <v>478</v>
      </c>
      <c r="D5">
        <f>COUNTIF(B3:B28,"Golden Grahams")</f>
        <v>0</v>
      </c>
    </row>
    <row r="6" spans="1:4" ht="12.75">
      <c r="A6" s="2"/>
      <c r="B6" s="3"/>
      <c r="C6" t="s">
        <v>479</v>
      </c>
      <c r="D6">
        <f>COUNTIF(B3:B28,"Marshmallow Stars")</f>
        <v>0</v>
      </c>
    </row>
    <row r="7" spans="1:4" ht="12.75">
      <c r="A7" s="2"/>
      <c r="B7" s="3"/>
      <c r="C7" t="s">
        <v>480</v>
      </c>
      <c r="D7">
        <f>COUNTIF(B3:B28,"Chex")</f>
        <v>0</v>
      </c>
    </row>
    <row r="8" spans="1:4" ht="12.75">
      <c r="A8" s="2"/>
      <c r="B8" s="3"/>
      <c r="C8" t="s">
        <v>481</v>
      </c>
      <c r="D8">
        <f>COUNTIF(B3:B28,"Oatmeal")</f>
        <v>0</v>
      </c>
    </row>
    <row r="9" spans="1:4" ht="12.75">
      <c r="A9" s="2"/>
      <c r="B9" s="3"/>
      <c r="C9" t="s">
        <v>482</v>
      </c>
      <c r="D9">
        <f>COUNTIF(B3:B28,"Captain Crunch")</f>
        <v>0</v>
      </c>
    </row>
    <row r="10" spans="1:4" ht="12.75">
      <c r="A10" s="2"/>
      <c r="B10" s="3"/>
      <c r="C10" t="s">
        <v>483</v>
      </c>
      <c r="D10">
        <f>COUNTIF(B3:B28,"Cheerios")</f>
        <v>0</v>
      </c>
    </row>
    <row r="11" spans="1:4" ht="12.75">
      <c r="A11" s="2"/>
      <c r="B11" s="3"/>
      <c r="C11" t="s">
        <v>484</v>
      </c>
      <c r="D11">
        <f>COUNTIF(B3:B28,"Fruit Loops")</f>
        <v>0</v>
      </c>
    </row>
    <row r="12" spans="1:4" ht="12.75">
      <c r="A12" s="2"/>
      <c r="B12" s="3"/>
      <c r="C12" t="s">
        <v>485</v>
      </c>
      <c r="D12">
        <f>COUNTIF(B3:B28,"Raisin Bran")</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47.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353</v>
      </c>
      <c r="H1" s="11"/>
      <c r="I1" s="11"/>
      <c r="J1" s="11"/>
      <c r="K1" s="11"/>
    </row>
    <row r="2" spans="1:11" ht="18">
      <c r="A2" s="6" t="s">
        <v>0</v>
      </c>
      <c r="B2" s="10" t="s">
        <v>1</v>
      </c>
      <c r="C2" s="10"/>
      <c r="D2" s="10"/>
      <c r="E2" s="10"/>
      <c r="F2" s="10"/>
      <c r="G2" s="11"/>
      <c r="H2" s="11"/>
      <c r="I2" s="11"/>
      <c r="J2" s="11"/>
      <c r="K2" s="11"/>
    </row>
    <row r="3" spans="1:4" ht="12.75">
      <c r="A3" s="2"/>
      <c r="B3" s="3"/>
      <c r="C3" t="s">
        <v>280</v>
      </c>
      <c r="D3">
        <f>COUNTIF(B3:B28,"Cherry")</f>
        <v>0</v>
      </c>
    </row>
    <row r="4" spans="1:4" ht="12.75">
      <c r="A4" s="2"/>
      <c r="B4" s="3"/>
      <c r="C4" t="s">
        <v>223</v>
      </c>
      <c r="D4">
        <f>COUNTIF(B3:B28,"Strawberry")</f>
        <v>0</v>
      </c>
    </row>
    <row r="5" spans="1:4" ht="12.75">
      <c r="A5" s="2"/>
      <c r="B5" s="3"/>
      <c r="C5" t="s">
        <v>486</v>
      </c>
      <c r="D5">
        <f>COUNTIF(B3:B28,"Lemon")</f>
        <v>0</v>
      </c>
    </row>
    <row r="6" spans="1:4" ht="12.75">
      <c r="A6" s="2"/>
      <c r="B6" s="3"/>
      <c r="C6" t="s">
        <v>487</v>
      </c>
      <c r="D6">
        <f>COUNTIF(B3:B28,"Lime")</f>
        <v>0</v>
      </c>
    </row>
    <row r="7" spans="1:4" ht="12.75">
      <c r="A7" s="2"/>
      <c r="B7" s="3"/>
      <c r="C7" t="s">
        <v>209</v>
      </c>
      <c r="D7">
        <f>COUNTIF(B3:B28,"Orange")</f>
        <v>0</v>
      </c>
    </row>
    <row r="8" spans="1:4" ht="12.75">
      <c r="A8" s="2"/>
      <c r="B8" s="3"/>
      <c r="C8" t="s">
        <v>488</v>
      </c>
      <c r="D8">
        <f>COUNTIF(B3:B28,"Blue Raspberry")</f>
        <v>0</v>
      </c>
    </row>
    <row r="9" spans="1:4" ht="12.75">
      <c r="A9" s="2"/>
      <c r="B9" s="3"/>
      <c r="C9" t="s">
        <v>489</v>
      </c>
      <c r="D9">
        <f>COUNTIF(B3:B28,"Grape")</f>
        <v>0</v>
      </c>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48.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354</v>
      </c>
      <c r="H1" s="11"/>
      <c r="I1" s="11"/>
      <c r="J1" s="11"/>
      <c r="K1" s="11"/>
    </row>
    <row r="2" spans="1:11" ht="18">
      <c r="A2" s="6" t="s">
        <v>0</v>
      </c>
      <c r="B2" s="10" t="s">
        <v>1</v>
      </c>
      <c r="C2" s="10"/>
      <c r="D2" s="10"/>
      <c r="E2" s="10"/>
      <c r="F2" s="10"/>
      <c r="G2" s="11"/>
      <c r="H2" s="11"/>
      <c r="I2" s="11"/>
      <c r="J2" s="11"/>
      <c r="K2" s="11"/>
    </row>
    <row r="3" spans="1:4" ht="12.75">
      <c r="A3" s="2"/>
      <c r="B3" s="3"/>
      <c r="C3" t="s">
        <v>490</v>
      </c>
      <c r="D3">
        <f>COUNTIF(B3:B28,"Bubble gum")</f>
        <v>0</v>
      </c>
    </row>
    <row r="4" spans="1:4" ht="12.75">
      <c r="A4" s="2"/>
      <c r="B4" s="3"/>
      <c r="C4" t="s">
        <v>228</v>
      </c>
      <c r="D4">
        <f>COUNTIF(B3:B28,"Watermelon")</f>
        <v>0</v>
      </c>
    </row>
    <row r="5" spans="1:4" ht="12.75">
      <c r="A5" s="2"/>
      <c r="B5" s="3"/>
      <c r="C5" t="s">
        <v>489</v>
      </c>
      <c r="D5">
        <f>COUNTIF(B3:B28,"Grape")</f>
        <v>0</v>
      </c>
    </row>
    <row r="6" spans="1:4" ht="12.75">
      <c r="A6" s="2"/>
      <c r="B6" s="3"/>
      <c r="C6" t="s">
        <v>223</v>
      </c>
      <c r="D6">
        <f>COUNTIF(B3:B28,"Strawberry")</f>
        <v>0</v>
      </c>
    </row>
    <row r="7" spans="1:4" ht="12.75">
      <c r="A7" s="2"/>
      <c r="B7" s="3"/>
      <c r="C7" t="s">
        <v>491</v>
      </c>
      <c r="D7">
        <f>COUNTIF(B3:B28,"Mint")</f>
        <v>0</v>
      </c>
    </row>
    <row r="8" spans="1:4" ht="12.75">
      <c r="A8" s="2"/>
      <c r="B8" s="3"/>
      <c r="C8" t="s">
        <v>492</v>
      </c>
      <c r="D8">
        <f>COUNTIF(B3:B28,"Cinnamon")</f>
        <v>0</v>
      </c>
    </row>
    <row r="9" spans="1:4" ht="12.75">
      <c r="A9" s="2"/>
      <c r="B9" s="3"/>
      <c r="C9" t="s">
        <v>493</v>
      </c>
      <c r="D9">
        <f>COUNTIF(B3:B28,"Juicy Fruit")</f>
        <v>0</v>
      </c>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49.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355</v>
      </c>
      <c r="H1" s="11"/>
      <c r="I1" s="11"/>
      <c r="J1" s="11"/>
      <c r="K1" s="11"/>
    </row>
    <row r="2" spans="1:11" ht="18">
      <c r="A2" s="6" t="s">
        <v>0</v>
      </c>
      <c r="B2" s="10" t="s">
        <v>1</v>
      </c>
      <c r="C2" s="10"/>
      <c r="D2" s="10"/>
      <c r="E2" s="10"/>
      <c r="F2" s="10"/>
      <c r="G2" s="11"/>
      <c r="H2" s="11"/>
      <c r="I2" s="11"/>
      <c r="J2" s="11"/>
      <c r="K2" s="11"/>
    </row>
    <row r="3" spans="1:4" ht="12.75">
      <c r="A3" s="2"/>
      <c r="B3" s="3"/>
      <c r="C3" t="s">
        <v>494</v>
      </c>
      <c r="D3">
        <f>COUNTIF(B3:B28,"Kit Kat")</f>
        <v>0</v>
      </c>
    </row>
    <row r="4" spans="1:4" ht="12.75">
      <c r="A4" s="2"/>
      <c r="B4" s="3"/>
      <c r="C4" t="s">
        <v>221</v>
      </c>
      <c r="D4">
        <f>COUNTIF(B3:B28,"Chocolate")</f>
        <v>0</v>
      </c>
    </row>
    <row r="5" spans="1:4" ht="12.75">
      <c r="A5" s="2"/>
      <c r="B5" s="3"/>
      <c r="C5" t="s">
        <v>495</v>
      </c>
      <c r="D5">
        <f>COUNTIF(B3:B28,"Milky Way")</f>
        <v>0</v>
      </c>
    </row>
    <row r="6" spans="1:4" ht="12.75">
      <c r="A6" s="2"/>
      <c r="B6" s="3"/>
      <c r="C6" t="s">
        <v>496</v>
      </c>
      <c r="D6">
        <f>COUNTIF(B3:B28,"Snickers")</f>
        <v>0</v>
      </c>
    </row>
    <row r="7" spans="1:4" ht="12.75">
      <c r="A7" s="2"/>
      <c r="B7" s="3"/>
      <c r="C7" t="s">
        <v>497</v>
      </c>
      <c r="D7">
        <f>COUNTIF(B3:B28,"3 Musketeers")</f>
        <v>0</v>
      </c>
    </row>
    <row r="8" spans="1:4" ht="12.75">
      <c r="A8" s="2"/>
      <c r="B8" s="3"/>
      <c r="C8" t="s">
        <v>498</v>
      </c>
      <c r="D8">
        <f>COUNTIF(B3:B28,"Almond Joy")</f>
        <v>0</v>
      </c>
    </row>
    <row r="9" spans="1:4" ht="12.75">
      <c r="A9" s="2"/>
      <c r="B9" s="3"/>
      <c r="C9" t="s">
        <v>499</v>
      </c>
      <c r="D9">
        <f>COUNTIF(B3:B28,"Mounds")</f>
        <v>0</v>
      </c>
    </row>
    <row r="10" spans="1:4" ht="12.75">
      <c r="A10" s="2"/>
      <c r="B10" s="3"/>
      <c r="C10" t="s">
        <v>500</v>
      </c>
      <c r="D10">
        <f>COUNTIF(B3:B28,"Twix")</f>
        <v>0</v>
      </c>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2890625" style="0" customWidth="1"/>
    <col min="11" max="11" width="0" style="0" hidden="1" customWidth="1"/>
  </cols>
  <sheetData>
    <row r="1" spans="1:11" ht="26.25">
      <c r="A1" s="7" t="s">
        <v>594</v>
      </c>
      <c r="B1" s="9" t="s">
        <v>2</v>
      </c>
      <c r="C1" s="9"/>
      <c r="D1" s="9"/>
      <c r="E1" s="9"/>
      <c r="F1" s="9"/>
      <c r="G1" s="11" t="s">
        <v>100</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50.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356</v>
      </c>
      <c r="H1" s="11"/>
      <c r="I1" s="11"/>
      <c r="J1" s="11"/>
      <c r="K1" s="11"/>
    </row>
    <row r="2" spans="1:11" ht="18">
      <c r="A2" s="6" t="s">
        <v>0</v>
      </c>
      <c r="B2" s="10" t="s">
        <v>1</v>
      </c>
      <c r="C2" s="10"/>
      <c r="D2" s="10"/>
      <c r="E2" s="10"/>
      <c r="F2" s="10"/>
      <c r="G2" s="11"/>
      <c r="H2" s="11"/>
      <c r="I2" s="11"/>
      <c r="J2" s="11"/>
      <c r="K2" s="11"/>
    </row>
    <row r="3" spans="1:4" ht="12.75">
      <c r="A3" s="2"/>
      <c r="B3" s="3"/>
      <c r="C3" t="s">
        <v>501</v>
      </c>
      <c r="D3">
        <f>COUNTIF(B3:B28,"No Butter or Salt")</f>
        <v>0</v>
      </c>
    </row>
    <row r="4" spans="1:4" ht="12.75">
      <c r="A4" s="2"/>
      <c r="B4" s="3"/>
      <c r="C4" t="s">
        <v>503</v>
      </c>
      <c r="D4">
        <f>COUNTIF(B3:B28,"Salted - no butter")</f>
        <v>0</v>
      </c>
    </row>
    <row r="5" spans="1:4" ht="12.75">
      <c r="A5" s="2"/>
      <c r="B5" s="3"/>
      <c r="C5" t="s">
        <v>504</v>
      </c>
      <c r="D5">
        <f>COUNTIF(B3:B28,"Buttered - no salt")</f>
        <v>0</v>
      </c>
    </row>
    <row r="6" spans="1:4" ht="12.75">
      <c r="A6" s="2"/>
      <c r="B6" s="3"/>
      <c r="C6" t="s">
        <v>502</v>
      </c>
      <c r="D6">
        <f>COUNTIF(B3:B28,"Extra Butter")</f>
        <v>0</v>
      </c>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51.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357</v>
      </c>
      <c r="H1" s="11"/>
      <c r="I1" s="11"/>
      <c r="J1" s="11"/>
      <c r="K1" s="11"/>
    </row>
    <row r="2" spans="1:11" ht="18">
      <c r="A2" s="6" t="s">
        <v>0</v>
      </c>
      <c r="B2" s="10" t="s">
        <v>1</v>
      </c>
      <c r="C2" s="10"/>
      <c r="D2" s="10"/>
      <c r="E2" s="10"/>
      <c r="F2" s="10"/>
      <c r="G2" s="11"/>
      <c r="H2" s="11"/>
      <c r="I2" s="11"/>
      <c r="J2" s="11"/>
      <c r="K2" s="11"/>
    </row>
    <row r="3" spans="1:4" ht="12.75">
      <c r="A3" s="2"/>
      <c r="B3" s="3"/>
      <c r="C3" t="s">
        <v>573</v>
      </c>
      <c r="D3">
        <f>COUNTIF(B3:B28,"Thin Mint")</f>
        <v>0</v>
      </c>
    </row>
    <row r="4" spans="1:4" ht="12.75">
      <c r="A4" s="2"/>
      <c r="B4" s="3"/>
      <c r="C4" t="s">
        <v>505</v>
      </c>
      <c r="D4">
        <f>COUNTIF(B3:B28,"Tag-a-long")</f>
        <v>0</v>
      </c>
    </row>
    <row r="5" spans="1:4" ht="12.75">
      <c r="A5" s="2"/>
      <c r="B5" s="3"/>
      <c r="C5" t="s">
        <v>574</v>
      </c>
      <c r="D5">
        <f>COUNTIF(B3:B28,"Samoas")</f>
        <v>0</v>
      </c>
    </row>
    <row r="6" spans="1:4" ht="12.75">
      <c r="A6" s="2"/>
      <c r="B6" s="3"/>
      <c r="C6" t="s">
        <v>575</v>
      </c>
      <c r="D6">
        <f>COUNTIF(B3:B28,"Do-si-dos")</f>
        <v>0</v>
      </c>
    </row>
    <row r="7" spans="1:4" ht="12.75">
      <c r="A7" s="2"/>
      <c r="B7" s="3"/>
      <c r="C7" t="s">
        <v>576</v>
      </c>
      <c r="D7">
        <f>COUNTIF(B3:B28,"All Abouts")</f>
        <v>0</v>
      </c>
    </row>
    <row r="8" spans="1:4" ht="12.75">
      <c r="A8" s="2"/>
      <c r="B8" s="3"/>
      <c r="C8" t="s">
        <v>577</v>
      </c>
      <c r="D8">
        <f>COUNTIF(B3:B28,"Trefoils")</f>
        <v>0</v>
      </c>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52.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358</v>
      </c>
      <c r="H1" s="11"/>
      <c r="I1" s="11"/>
      <c r="J1" s="11"/>
      <c r="K1" s="11"/>
    </row>
    <row r="2" spans="1:11" ht="18">
      <c r="A2" s="6" t="s">
        <v>0</v>
      </c>
      <c r="B2" s="10" t="s">
        <v>1</v>
      </c>
      <c r="C2" s="10"/>
      <c r="D2" s="10"/>
      <c r="E2" s="10"/>
      <c r="F2" s="10"/>
      <c r="G2" s="11"/>
      <c r="H2" s="11"/>
      <c r="I2" s="11"/>
      <c r="J2" s="11"/>
      <c r="K2" s="11"/>
    </row>
    <row r="3" spans="1:4" ht="12.75">
      <c r="A3" s="2"/>
      <c r="B3" s="3"/>
      <c r="C3" t="s">
        <v>506</v>
      </c>
      <c r="D3">
        <f>COUNTIF(B3:B28,"Regular")</f>
        <v>0</v>
      </c>
    </row>
    <row r="4" spans="1:4" ht="12.75">
      <c r="A4" s="2"/>
      <c r="B4" s="3"/>
      <c r="C4" t="s">
        <v>507</v>
      </c>
      <c r="D4">
        <f>COUNTIF(B3:B28,"Crispy")</f>
        <v>0</v>
      </c>
    </row>
    <row r="5" spans="1:4" ht="12.75">
      <c r="A5" s="2"/>
      <c r="B5" s="3"/>
      <c r="C5" t="s">
        <v>465</v>
      </c>
      <c r="D5">
        <f>COUNTIF(B3:B28,"Curly")</f>
        <v>0</v>
      </c>
    </row>
    <row r="6" spans="1:4" ht="12.75">
      <c r="A6" s="2"/>
      <c r="B6" s="3"/>
      <c r="C6" t="s">
        <v>508</v>
      </c>
      <c r="D6">
        <f>COUNTIF(B3:B28,"Spicy")</f>
        <v>0</v>
      </c>
    </row>
    <row r="7" spans="1:4" ht="12.75">
      <c r="A7" s="2"/>
      <c r="B7" s="3"/>
      <c r="C7" t="s">
        <v>509</v>
      </c>
      <c r="D7">
        <f>COUNTIF(B3:B28,"Cheesy")</f>
        <v>0</v>
      </c>
    </row>
    <row r="8" spans="1:4" ht="12.75">
      <c r="A8" s="2"/>
      <c r="B8" s="3"/>
      <c r="C8" t="s">
        <v>510</v>
      </c>
      <c r="D8">
        <f>COUNTIF(B3:B28,"Loaded")</f>
        <v>0</v>
      </c>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53.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359</v>
      </c>
      <c r="H1" s="11"/>
      <c r="I1" s="11"/>
      <c r="J1" s="11"/>
      <c r="K1" s="11"/>
    </row>
    <row r="2" spans="1:11" ht="18">
      <c r="A2" s="6" t="s">
        <v>0</v>
      </c>
      <c r="B2" s="10" t="s">
        <v>1</v>
      </c>
      <c r="C2" s="10"/>
      <c r="D2" s="10"/>
      <c r="E2" s="10"/>
      <c r="F2" s="10"/>
      <c r="G2" s="11"/>
      <c r="H2" s="11"/>
      <c r="I2" s="11"/>
      <c r="J2" s="11"/>
      <c r="K2" s="11"/>
    </row>
    <row r="3" spans="1:4" ht="12.75">
      <c r="A3" s="2"/>
      <c r="B3" s="3"/>
      <c r="C3" t="s">
        <v>511</v>
      </c>
      <c r="D3">
        <f>COUNTIF(B3:B28,"Cinderella")</f>
        <v>0</v>
      </c>
    </row>
    <row r="4" spans="1:4" ht="12.75">
      <c r="A4" s="2"/>
      <c r="B4" s="3"/>
      <c r="C4" t="s">
        <v>512</v>
      </c>
      <c r="D4">
        <f>COUNTIF(B3:B28,"Snow White")</f>
        <v>0</v>
      </c>
    </row>
    <row r="5" spans="1:4" ht="12.75">
      <c r="A5" s="2"/>
      <c r="B5" s="3"/>
      <c r="C5" t="s">
        <v>513</v>
      </c>
      <c r="D5">
        <f>COUNTIF(B3:B28,"Sleeping Beauty")</f>
        <v>0</v>
      </c>
    </row>
    <row r="6" spans="1:4" ht="12.75">
      <c r="A6" s="2"/>
      <c r="B6" s="3"/>
      <c r="C6" t="s">
        <v>514</v>
      </c>
      <c r="D6">
        <f>COUNTIF(B3:B28,"Goldilocks")</f>
        <v>0</v>
      </c>
    </row>
    <row r="7" spans="1:4" ht="12.75">
      <c r="A7" s="2"/>
      <c r="B7" s="3"/>
      <c r="C7" t="s">
        <v>515</v>
      </c>
      <c r="D7">
        <f>COUNTIF(B3:B28,"Little Red Riding Hood")</f>
        <v>0</v>
      </c>
    </row>
    <row r="8" spans="1:4" ht="12.75">
      <c r="A8" s="2"/>
      <c r="B8" s="3"/>
      <c r="C8" t="s">
        <v>516</v>
      </c>
      <c r="D8">
        <f>COUNTIF(B3:B28,"Hansel &amp; Gretel")</f>
        <v>0</v>
      </c>
    </row>
    <row r="9" spans="1:4" ht="12.75">
      <c r="A9" s="2"/>
      <c r="B9" s="3"/>
      <c r="C9" t="s">
        <v>517</v>
      </c>
      <c r="D9">
        <f>COUNTIF(B3:B28,"Rapunzel")</f>
        <v>0</v>
      </c>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5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360</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5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361</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56.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362</v>
      </c>
      <c r="H1" s="11"/>
      <c r="I1" s="11"/>
      <c r="J1" s="11"/>
      <c r="K1" s="11"/>
    </row>
    <row r="2" spans="1:11" ht="18">
      <c r="A2" s="6" t="s">
        <v>0</v>
      </c>
      <c r="B2" s="10" t="s">
        <v>1</v>
      </c>
      <c r="C2" s="10"/>
      <c r="D2" s="10"/>
      <c r="E2" s="10"/>
      <c r="F2" s="10"/>
      <c r="G2" s="11"/>
      <c r="H2" s="11"/>
      <c r="I2" s="11"/>
      <c r="J2" s="11"/>
      <c r="K2" s="11"/>
    </row>
    <row r="3" spans="1:4" ht="12.75">
      <c r="A3" s="2"/>
      <c r="B3" s="3"/>
      <c r="C3" t="s">
        <v>518</v>
      </c>
      <c r="D3">
        <f>COUNTIF(B3:B28,"Fried")</f>
        <v>0</v>
      </c>
    </row>
    <row r="4" spans="1:4" ht="12.75">
      <c r="A4" s="2"/>
      <c r="B4" s="3"/>
      <c r="C4" t="s">
        <v>519</v>
      </c>
      <c r="D4">
        <f>COUNTIF(B3:B28,"Sunny side up")</f>
        <v>0</v>
      </c>
    </row>
    <row r="5" spans="1:4" ht="12.75">
      <c r="A5" s="2"/>
      <c r="B5" s="3"/>
      <c r="C5" t="s">
        <v>520</v>
      </c>
      <c r="D5">
        <f>COUNTIF(B3:B28,"Over easy")</f>
        <v>0</v>
      </c>
    </row>
    <row r="6" spans="1:4" ht="12.75">
      <c r="A6" s="2"/>
      <c r="B6" s="3"/>
      <c r="C6" t="s">
        <v>521</v>
      </c>
      <c r="D6">
        <f>COUNTIF(B3:B28,"Boiled")</f>
        <v>0</v>
      </c>
    </row>
    <row r="7" spans="1:4" ht="12.75">
      <c r="A7" s="2"/>
      <c r="B7" s="3"/>
      <c r="C7" t="s">
        <v>522</v>
      </c>
      <c r="D7">
        <f>COUNTIF(B3:B28,"Scrambled")</f>
        <v>0</v>
      </c>
    </row>
    <row r="8" spans="1:4" ht="12.75">
      <c r="A8" s="2"/>
      <c r="B8" s="3"/>
      <c r="C8" t="s">
        <v>523</v>
      </c>
      <c r="D8">
        <f>COUNTIF(B3:B28,"Poached")</f>
        <v>0</v>
      </c>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r:id="rId2"/>
  <drawing r:id="rId1"/>
</worksheet>
</file>

<file path=xl/worksheets/sheet157.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363</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58.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364</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59.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365</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L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2890625" style="0" customWidth="1"/>
    <col min="11" max="11" width="0" style="0" hidden="1" customWidth="1"/>
  </cols>
  <sheetData>
    <row r="1" spans="1:12" ht="26.25">
      <c r="A1" s="7" t="s">
        <v>594</v>
      </c>
      <c r="B1" s="9" t="s">
        <v>2</v>
      </c>
      <c r="C1" s="9"/>
      <c r="D1" s="9"/>
      <c r="E1" s="9"/>
      <c r="F1" s="9"/>
      <c r="G1" s="12" t="s">
        <v>101</v>
      </c>
      <c r="H1" s="12"/>
      <c r="I1" s="12"/>
      <c r="J1" s="12"/>
      <c r="K1" s="12"/>
      <c r="L1" s="13"/>
    </row>
    <row r="2" spans="1:12" ht="18">
      <c r="A2" s="6" t="s">
        <v>0</v>
      </c>
      <c r="B2" s="10" t="s">
        <v>1</v>
      </c>
      <c r="C2" s="10"/>
      <c r="D2" s="10"/>
      <c r="E2" s="10"/>
      <c r="F2" s="10"/>
      <c r="G2" s="12"/>
      <c r="H2" s="12"/>
      <c r="I2" s="12"/>
      <c r="J2" s="12"/>
      <c r="K2" s="12"/>
      <c r="L2" s="13"/>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4" ht="12.75">
      <c r="A13" s="2"/>
      <c r="B13" s="3"/>
      <c r="C13" t="s">
        <v>191</v>
      </c>
      <c r="D13">
        <f>COUNTIF(B3:B28,"Ten")</f>
        <v>0</v>
      </c>
    </row>
    <row r="14" spans="1:4" ht="12.75">
      <c r="A14" s="2"/>
      <c r="B14" s="3"/>
      <c r="C14" t="s">
        <v>192</v>
      </c>
      <c r="D14">
        <f>COUNTIF(B3:B28,"Eleven")</f>
        <v>0</v>
      </c>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L2"/>
  </mergeCells>
  <printOptions/>
  <pageMargins left="0.75" right="0.75" top="1" bottom="1" header="0.5" footer="0.5"/>
  <pageSetup orientation="portrait" paperSize="9"/>
  <drawing r:id="rId1"/>
</worksheet>
</file>

<file path=xl/worksheets/sheet160.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366</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61.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367</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62.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368</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63.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369</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6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370</v>
      </c>
      <c r="H1" s="11"/>
      <c r="I1" s="11"/>
      <c r="J1" s="11"/>
      <c r="K1" s="11"/>
    </row>
    <row r="2" spans="1:11" ht="18">
      <c r="A2" s="6" t="s">
        <v>0</v>
      </c>
      <c r="B2" s="10" t="s">
        <v>1</v>
      </c>
      <c r="C2" s="10"/>
      <c r="D2" s="10"/>
      <c r="E2" s="10"/>
      <c r="F2" s="10"/>
      <c r="G2" s="11"/>
      <c r="H2" s="11"/>
      <c r="I2" s="11"/>
      <c r="J2" s="11"/>
      <c r="K2" s="11"/>
    </row>
    <row r="3" spans="1:4" ht="12.75">
      <c r="A3" s="2"/>
      <c r="B3" s="3"/>
      <c r="C3" t="s">
        <v>524</v>
      </c>
      <c r="D3">
        <f>COUNTIF(B3:B28,"Circle")</f>
        <v>0</v>
      </c>
    </row>
    <row r="4" spans="1:4" ht="12.75">
      <c r="A4" s="2"/>
      <c r="B4" s="3"/>
      <c r="C4" t="s">
        <v>525</v>
      </c>
      <c r="D4">
        <f>COUNTIF(B3:B28,"Triangle")</f>
        <v>0</v>
      </c>
    </row>
    <row r="5" spans="1:4" ht="12.75">
      <c r="A5" s="2"/>
      <c r="B5" s="3"/>
      <c r="C5" t="s">
        <v>526</v>
      </c>
      <c r="D5">
        <f>COUNTIF(B3:B28,"Square")</f>
        <v>0</v>
      </c>
    </row>
    <row r="6" spans="1:4" ht="12.75">
      <c r="A6" s="2"/>
      <c r="B6" s="3"/>
      <c r="C6" t="s">
        <v>527</v>
      </c>
      <c r="D6">
        <f>COUNTIF(B3:B28,"Rectangle")</f>
        <v>0</v>
      </c>
    </row>
    <row r="7" spans="1:4" ht="12.75">
      <c r="A7" s="2"/>
      <c r="B7" s="3"/>
      <c r="C7" t="s">
        <v>528</v>
      </c>
      <c r="D7">
        <f>COUNTIF(B3:B28,"Pentagon")</f>
        <v>0</v>
      </c>
    </row>
    <row r="8" spans="1:4" ht="12.75">
      <c r="A8" s="2"/>
      <c r="B8" s="3"/>
      <c r="C8" t="s">
        <v>529</v>
      </c>
      <c r="D8">
        <f>COUNTIF(B3:B28,"Hexagon")</f>
        <v>0</v>
      </c>
    </row>
    <row r="9" spans="1:4" ht="12.75">
      <c r="A9" s="2"/>
      <c r="B9" s="3"/>
      <c r="C9" t="s">
        <v>530</v>
      </c>
      <c r="D9">
        <f>COUNTIF(B3:B28,"Octagon")</f>
        <v>0</v>
      </c>
    </row>
    <row r="10" spans="1:4" ht="12.75">
      <c r="A10" s="2"/>
      <c r="B10" s="3"/>
      <c r="C10" t="s">
        <v>531</v>
      </c>
      <c r="D10">
        <f>COUNTIF(B3:B28,"Decagon")</f>
        <v>0</v>
      </c>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6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371</v>
      </c>
      <c r="H1" s="11"/>
      <c r="I1" s="11"/>
      <c r="J1" s="11"/>
      <c r="K1" s="11"/>
    </row>
    <row r="2" spans="1:11" ht="18">
      <c r="A2" s="6" t="s">
        <v>0</v>
      </c>
      <c r="B2" s="10" t="s">
        <v>1</v>
      </c>
      <c r="C2" s="10"/>
      <c r="D2" s="10"/>
      <c r="E2" s="10"/>
      <c r="F2" s="10"/>
      <c r="G2" s="11"/>
      <c r="H2" s="11"/>
      <c r="I2" s="11"/>
      <c r="J2" s="11"/>
      <c r="K2" s="11"/>
    </row>
    <row r="3" spans="1:4" ht="12.75">
      <c r="A3" s="2"/>
      <c r="B3" s="3"/>
      <c r="C3" t="s">
        <v>193</v>
      </c>
      <c r="D3">
        <f>COUNTIF(B3:B28,"Car")</f>
        <v>0</v>
      </c>
    </row>
    <row r="4" spans="1:4" ht="12.75">
      <c r="A4" s="2"/>
      <c r="B4" s="3"/>
      <c r="C4" t="s">
        <v>534</v>
      </c>
      <c r="D4">
        <f>COUNTIF(B3:B28,"Mini-van")</f>
        <v>0</v>
      </c>
    </row>
    <row r="5" spans="1:4" ht="12.75">
      <c r="A5" s="2"/>
      <c r="B5" s="3"/>
      <c r="C5" t="s">
        <v>532</v>
      </c>
      <c r="D5">
        <f>COUNTIF(B3:B28,"Van")</f>
        <v>0</v>
      </c>
    </row>
    <row r="6" spans="1:4" ht="12.75">
      <c r="A6" s="2"/>
      <c r="B6" s="3"/>
      <c r="C6" t="s">
        <v>533</v>
      </c>
      <c r="D6">
        <f>COUNTIF(B3:B28,"Truck")</f>
        <v>0</v>
      </c>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66.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372</v>
      </c>
      <c r="H1" s="11"/>
      <c r="I1" s="11"/>
      <c r="J1" s="11"/>
      <c r="K1" s="11"/>
    </row>
    <row r="2" spans="1:11" ht="18">
      <c r="A2" s="6" t="s">
        <v>0</v>
      </c>
      <c r="B2" s="10" t="s">
        <v>1</v>
      </c>
      <c r="C2" s="10"/>
      <c r="D2" s="10"/>
      <c r="E2" s="10"/>
      <c r="F2" s="10"/>
      <c r="G2" s="11"/>
      <c r="H2" s="11"/>
      <c r="I2" s="11"/>
      <c r="J2" s="11"/>
      <c r="K2" s="11"/>
    </row>
    <row r="3" spans="1:4" ht="12.75">
      <c r="A3" s="2"/>
      <c r="B3" s="3"/>
      <c r="C3" t="s">
        <v>535</v>
      </c>
      <c r="D3">
        <f>COUNTIF(B3:B28,"Garnet")</f>
        <v>0</v>
      </c>
    </row>
    <row r="4" spans="1:4" ht="12.75">
      <c r="A4" s="2"/>
      <c r="B4" s="3"/>
      <c r="C4" t="s">
        <v>536</v>
      </c>
      <c r="D4">
        <f>COUNTIF(B3:B28,"Amethyst")</f>
        <v>0</v>
      </c>
    </row>
    <row r="5" spans="1:4" ht="12.75">
      <c r="A5" s="2"/>
      <c r="B5" s="3"/>
      <c r="C5" t="s">
        <v>537</v>
      </c>
      <c r="D5">
        <f>COUNTIF(B3:B28,"Aquamarine")</f>
        <v>0</v>
      </c>
    </row>
    <row r="6" spans="1:4" ht="12.75">
      <c r="A6" s="2"/>
      <c r="B6" s="3"/>
      <c r="C6" t="s">
        <v>538</v>
      </c>
      <c r="D6">
        <f>COUNTIF(B3:B28,"White Topaz")</f>
        <v>0</v>
      </c>
    </row>
    <row r="7" spans="1:4" ht="12.75">
      <c r="A7" s="2"/>
      <c r="B7" s="3"/>
      <c r="C7" t="s">
        <v>539</v>
      </c>
      <c r="D7">
        <f>COUNTIF(B3:B28,"Emerald")</f>
        <v>0</v>
      </c>
    </row>
    <row r="8" spans="1:4" ht="12.75">
      <c r="A8" s="2"/>
      <c r="B8" s="3"/>
      <c r="C8" t="s">
        <v>540</v>
      </c>
      <c r="D8">
        <f>COUNTIF(B3:B28,"Pearl")</f>
        <v>0</v>
      </c>
    </row>
    <row r="9" spans="1:4" ht="12.75">
      <c r="A9" s="2"/>
      <c r="B9" s="3"/>
      <c r="C9" t="s">
        <v>541</v>
      </c>
      <c r="D9">
        <f>COUNTIF(B3:B28,"Ruby")</f>
        <v>0</v>
      </c>
    </row>
    <row r="10" spans="1:4" ht="12.75">
      <c r="A10" s="2"/>
      <c r="B10" s="3"/>
      <c r="C10" t="s">
        <v>542</v>
      </c>
      <c r="D10">
        <f>COUNTIF(B3:B28,"Peridot")</f>
        <v>0</v>
      </c>
    </row>
    <row r="11" spans="1:4" ht="12.75">
      <c r="A11" s="2"/>
      <c r="B11" s="3"/>
      <c r="C11" t="s">
        <v>543</v>
      </c>
      <c r="D11">
        <f>COUNTIF(B3:B28,"Sapphire")</f>
        <v>0</v>
      </c>
    </row>
    <row r="12" spans="1:4" ht="12.75">
      <c r="A12" s="2"/>
      <c r="B12" s="3"/>
      <c r="C12" t="s">
        <v>544</v>
      </c>
      <c r="D12">
        <f>COUNTIF(B3:B28,"Opal")</f>
        <v>0</v>
      </c>
    </row>
    <row r="13" spans="1:4" ht="12.75">
      <c r="A13" s="2"/>
      <c r="B13" s="3"/>
      <c r="C13" t="s">
        <v>545</v>
      </c>
      <c r="D13">
        <f>COUNTIF(B3:B28,"Citrine")</f>
        <v>0</v>
      </c>
    </row>
    <row r="14" spans="1:4" ht="12.75">
      <c r="A14" s="2"/>
      <c r="B14" s="3"/>
      <c r="C14" t="s">
        <v>546</v>
      </c>
      <c r="D14">
        <f>COUNTIF(B3:B28,"Blue Topaz")</f>
        <v>0</v>
      </c>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67.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9.140625" style="0" hidden="1" customWidth="1"/>
  </cols>
  <sheetData>
    <row r="1" spans="1:11" ht="26.25">
      <c r="A1" s="7" t="s">
        <v>594</v>
      </c>
      <c r="B1" s="9" t="s">
        <v>2</v>
      </c>
      <c r="C1" s="9"/>
      <c r="D1" s="9"/>
      <c r="E1" s="9"/>
      <c r="F1" s="9"/>
      <c r="G1" s="11" t="s">
        <v>373</v>
      </c>
      <c r="H1" s="11"/>
      <c r="I1" s="11"/>
      <c r="J1" s="11"/>
      <c r="K1" s="11"/>
    </row>
    <row r="2" spans="1:11" ht="18">
      <c r="A2" s="6" t="s">
        <v>0</v>
      </c>
      <c r="B2" s="10" t="s">
        <v>1</v>
      </c>
      <c r="C2" s="10"/>
      <c r="D2" s="10"/>
      <c r="E2" s="10"/>
      <c r="F2" s="10"/>
      <c r="G2" s="11"/>
      <c r="H2" s="11"/>
      <c r="I2" s="11"/>
      <c r="J2" s="11"/>
      <c r="K2" s="11"/>
    </row>
    <row r="3" spans="1:4" ht="12.75">
      <c r="A3" s="2"/>
      <c r="B3" s="3"/>
      <c r="C3" t="s">
        <v>549</v>
      </c>
      <c r="D3">
        <f>COUNTIF(B3:B28,"Aries")</f>
        <v>0</v>
      </c>
    </row>
    <row r="4" spans="1:4" ht="12.75">
      <c r="A4" s="2"/>
      <c r="B4" s="3"/>
      <c r="C4" t="s">
        <v>550</v>
      </c>
      <c r="D4">
        <f>COUNTIF(B3:B28,"Taurus")</f>
        <v>0</v>
      </c>
    </row>
    <row r="5" spans="1:4" ht="12.75">
      <c r="A5" s="2"/>
      <c r="B5" s="3"/>
      <c r="C5" t="s">
        <v>551</v>
      </c>
      <c r="D5">
        <f>COUNTIF(B3:B28,"Gemini")</f>
        <v>0</v>
      </c>
    </row>
    <row r="6" spans="1:4" ht="12.75">
      <c r="A6" s="2"/>
      <c r="B6" s="3"/>
      <c r="C6" t="s">
        <v>552</v>
      </c>
      <c r="D6">
        <f>COUNTIF(B3:B28,"Cancer")</f>
        <v>0</v>
      </c>
    </row>
    <row r="7" spans="1:4" ht="12.75">
      <c r="A7" s="2"/>
      <c r="B7" s="3"/>
      <c r="C7" t="s">
        <v>553</v>
      </c>
      <c r="D7">
        <f>COUNTIF(B3:B28,"Leo")</f>
        <v>0</v>
      </c>
    </row>
    <row r="8" spans="1:4" ht="12.75">
      <c r="A8" s="2"/>
      <c r="B8" s="3"/>
      <c r="C8" t="s">
        <v>554</v>
      </c>
      <c r="D8">
        <f>COUNTIF(B3:B28,"Virgo")</f>
        <v>0</v>
      </c>
    </row>
    <row r="9" spans="1:4" ht="12.75">
      <c r="A9" s="2"/>
      <c r="B9" s="3"/>
      <c r="C9" t="s">
        <v>555</v>
      </c>
      <c r="D9">
        <f>COUNTIF(B3:B28,"Libra")</f>
        <v>0</v>
      </c>
    </row>
    <row r="10" spans="1:4" ht="12.75">
      <c r="A10" s="2"/>
      <c r="B10" s="3"/>
      <c r="C10" t="s">
        <v>556</v>
      </c>
      <c r="D10">
        <f>COUNTIF(B3:B28,"Scorpio")</f>
        <v>0</v>
      </c>
    </row>
    <row r="11" spans="1:4" ht="12.75">
      <c r="A11" s="2"/>
      <c r="B11" s="3"/>
      <c r="C11" t="s">
        <v>557</v>
      </c>
      <c r="D11">
        <f>COUNTIF(B3:B28,"Sagittarius")</f>
        <v>0</v>
      </c>
    </row>
    <row r="12" spans="1:4" ht="12.75">
      <c r="A12" s="2"/>
      <c r="B12" s="3"/>
      <c r="C12" t="s">
        <v>558</v>
      </c>
      <c r="D12">
        <f>COUNTIF(B3:B28,"Capricorn")</f>
        <v>0</v>
      </c>
    </row>
    <row r="13" spans="1:4" ht="12.75">
      <c r="A13" s="2"/>
      <c r="B13" s="3"/>
      <c r="C13" t="s">
        <v>547</v>
      </c>
      <c r="D13">
        <f>COUNTIF(B3:B28,"Aquarius")</f>
        <v>0</v>
      </c>
    </row>
    <row r="14" spans="1:4" ht="12.75">
      <c r="A14" s="2"/>
      <c r="B14" s="3"/>
      <c r="C14" t="s">
        <v>548</v>
      </c>
      <c r="D14">
        <f>COUNTIF(B3:B28,"Pisces")</f>
        <v>0</v>
      </c>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68.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374</v>
      </c>
      <c r="H1" s="11"/>
      <c r="I1" s="11"/>
      <c r="J1" s="11"/>
      <c r="K1" s="11"/>
    </row>
    <row r="2" spans="1:11" ht="18">
      <c r="A2" s="6" t="s">
        <v>0</v>
      </c>
      <c r="B2" s="10" t="s">
        <v>1</v>
      </c>
      <c r="C2" s="10"/>
      <c r="D2" s="10"/>
      <c r="E2" s="10"/>
      <c r="F2" s="10"/>
      <c r="G2" s="11"/>
      <c r="H2" s="11"/>
      <c r="I2" s="11"/>
      <c r="J2" s="11"/>
      <c r="K2" s="11"/>
    </row>
    <row r="3" spans="1:2" ht="12.75">
      <c r="A3" s="2"/>
      <c r="B3" s="3"/>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69.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375</v>
      </c>
      <c r="H1" s="11"/>
      <c r="I1" s="11"/>
      <c r="J1" s="11"/>
      <c r="K1" s="11"/>
    </row>
    <row r="2" spans="1:11" ht="18">
      <c r="A2" s="6" t="s">
        <v>0</v>
      </c>
      <c r="B2" s="10" t="s">
        <v>1</v>
      </c>
      <c r="C2" s="10"/>
      <c r="D2" s="10"/>
      <c r="E2" s="10"/>
      <c r="F2" s="10"/>
      <c r="G2" s="11"/>
      <c r="H2" s="11"/>
      <c r="I2" s="11"/>
      <c r="J2" s="11"/>
      <c r="K2" s="11"/>
    </row>
    <row r="3" spans="1:2" ht="12.75">
      <c r="A3" s="2"/>
      <c r="B3" s="3"/>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2890625" style="0" customWidth="1"/>
    <col min="11" max="11" width="0" style="0" hidden="1" customWidth="1"/>
  </cols>
  <sheetData>
    <row r="1" spans="1:11" ht="26.25">
      <c r="A1" s="7" t="s">
        <v>594</v>
      </c>
      <c r="B1" s="9" t="s">
        <v>2</v>
      </c>
      <c r="C1" s="9"/>
      <c r="D1" s="9"/>
      <c r="E1" s="9"/>
      <c r="F1" s="9"/>
      <c r="G1" s="11" t="s">
        <v>102</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4" ht="12.75">
      <c r="A13" s="2"/>
      <c r="B13" s="3"/>
      <c r="C13" t="s">
        <v>191</v>
      </c>
      <c r="D13">
        <f>COUNTIF(B3:B28,"Ten")</f>
        <v>0</v>
      </c>
    </row>
    <row r="14" spans="1:4" ht="12.75">
      <c r="A14" s="2"/>
      <c r="B14" s="3"/>
      <c r="C14" t="s">
        <v>192</v>
      </c>
      <c r="D14">
        <f>COUNTIF(B3:B28,"Eleven")</f>
        <v>0</v>
      </c>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70.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376</v>
      </c>
      <c r="H1" s="11"/>
      <c r="I1" s="11"/>
      <c r="J1" s="11"/>
      <c r="K1" s="11"/>
    </row>
    <row r="2" spans="1:11" ht="18">
      <c r="A2" s="6" t="s">
        <v>0</v>
      </c>
      <c r="B2" s="10" t="s">
        <v>1</v>
      </c>
      <c r="C2" s="10"/>
      <c r="D2" s="10"/>
      <c r="E2" s="10"/>
      <c r="F2" s="10"/>
      <c r="G2" s="11"/>
      <c r="H2" s="11"/>
      <c r="I2" s="11"/>
      <c r="J2" s="11"/>
      <c r="K2" s="11"/>
    </row>
    <row r="3" spans="1:2" ht="12.75">
      <c r="A3" s="2"/>
      <c r="B3" s="3"/>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71.xml><?xml version="1.0" encoding="utf-8"?>
<worksheet xmlns="http://schemas.openxmlformats.org/spreadsheetml/2006/main" xmlns:r="http://schemas.openxmlformats.org/officeDocument/2006/relationships">
  <dimension ref="A1:L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2" ht="26.25">
      <c r="A1" s="7" t="s">
        <v>594</v>
      </c>
      <c r="B1" s="9" t="s">
        <v>2</v>
      </c>
      <c r="C1" s="9"/>
      <c r="D1" s="9"/>
      <c r="E1" s="9"/>
      <c r="F1" s="9"/>
      <c r="G1" s="11" t="s">
        <v>377</v>
      </c>
      <c r="H1" s="11"/>
      <c r="I1" s="11"/>
      <c r="J1" s="11"/>
      <c r="K1" s="11"/>
      <c r="L1" s="15"/>
    </row>
    <row r="2" spans="1:12" ht="18">
      <c r="A2" s="6" t="s">
        <v>0</v>
      </c>
      <c r="B2" s="10" t="s">
        <v>1</v>
      </c>
      <c r="C2" s="10"/>
      <c r="D2" s="10"/>
      <c r="E2" s="10"/>
      <c r="F2" s="10"/>
      <c r="G2" s="11"/>
      <c r="H2" s="11"/>
      <c r="I2" s="11"/>
      <c r="J2" s="11"/>
      <c r="K2" s="11"/>
      <c r="L2" s="15"/>
    </row>
    <row r="3" spans="1:4" ht="12.75">
      <c r="A3" s="2"/>
      <c r="B3" s="3"/>
      <c r="C3" t="s">
        <v>559</v>
      </c>
      <c r="D3">
        <f>COUNTIF(B3:B28,"Fur")</f>
        <v>0</v>
      </c>
    </row>
    <row r="4" spans="1:4" ht="12.75">
      <c r="A4" s="2"/>
      <c r="B4" s="3"/>
      <c r="C4" t="s">
        <v>560</v>
      </c>
      <c r="D4">
        <f>COUNTIF(B3:B28,"Fins")</f>
        <v>0</v>
      </c>
    </row>
    <row r="5" spans="1:4" ht="12.75">
      <c r="A5" s="2"/>
      <c r="B5" s="3"/>
      <c r="C5" t="s">
        <v>561</v>
      </c>
      <c r="D5">
        <f>COUNTIF(B3:B28,"Feathers")</f>
        <v>0</v>
      </c>
    </row>
    <row r="6" spans="1:4" ht="12.75">
      <c r="A6" s="2"/>
      <c r="B6" s="3"/>
      <c r="C6" t="s">
        <v>562</v>
      </c>
      <c r="D6">
        <f>COUNTIF(B3:B28,"Scales")</f>
        <v>0</v>
      </c>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L2"/>
  </mergeCells>
  <printOptions/>
  <pageMargins left="0.75" right="0.75" top="1" bottom="1" header="0.5" footer="0.5"/>
  <pageSetup orientation="portrait" paperSize="9"/>
  <drawing r:id="rId1"/>
</worksheet>
</file>

<file path=xl/worksheets/sheet172.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578</v>
      </c>
      <c r="H1" s="11"/>
      <c r="I1" s="11"/>
      <c r="J1" s="11"/>
      <c r="K1" s="11"/>
    </row>
    <row r="2" spans="1:11" ht="18">
      <c r="A2" s="6" t="s">
        <v>0</v>
      </c>
      <c r="B2" s="10" t="s">
        <v>1</v>
      </c>
      <c r="C2" s="10"/>
      <c r="D2" s="10"/>
      <c r="E2" s="10"/>
      <c r="F2" s="10"/>
      <c r="G2" s="11"/>
      <c r="H2" s="11"/>
      <c r="I2" s="11"/>
      <c r="J2" s="11"/>
      <c r="K2" s="11"/>
    </row>
    <row r="3" spans="1:4" ht="12.75">
      <c r="A3" s="2"/>
      <c r="B3" s="3"/>
      <c r="C3" t="s">
        <v>579</v>
      </c>
      <c r="D3">
        <f>COUNTIF(B3:B28,"Sweet Potato")</f>
        <v>0</v>
      </c>
    </row>
    <row r="4" spans="1:4" ht="12.75">
      <c r="A4" s="2"/>
      <c r="B4" s="3"/>
      <c r="C4" t="s">
        <v>224</v>
      </c>
      <c r="D4">
        <f>COUNTIF(B3:B28,"Apple")</f>
        <v>0</v>
      </c>
    </row>
    <row r="5" spans="1:4" ht="12.75">
      <c r="A5" s="2"/>
      <c r="B5" s="3"/>
      <c r="C5" t="s">
        <v>280</v>
      </c>
      <c r="D5">
        <f>COUNTIF(B3:B28,"Cherry")</f>
        <v>0</v>
      </c>
    </row>
    <row r="6" spans="1:4" ht="12.75">
      <c r="A6" s="2"/>
      <c r="B6" s="3"/>
      <c r="C6" t="s">
        <v>230</v>
      </c>
      <c r="D6">
        <f>COUNTIF(B3:B28,"Blueberry")</f>
        <v>0</v>
      </c>
    </row>
    <row r="7" spans="1:4" ht="12.75">
      <c r="A7" s="2"/>
      <c r="B7" s="3"/>
      <c r="C7" t="s">
        <v>580</v>
      </c>
      <c r="D7">
        <f>COUNTIF(B3:B28,"Chocolate Crème")</f>
        <v>0</v>
      </c>
    </row>
    <row r="8" spans="1:4" ht="12.75">
      <c r="A8" s="2"/>
      <c r="B8" s="3"/>
      <c r="C8" t="s">
        <v>581</v>
      </c>
      <c r="D8">
        <f>COUNTIF(B3:B28,"Custard")</f>
        <v>0</v>
      </c>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73.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378</v>
      </c>
      <c r="H1" s="11"/>
      <c r="I1" s="11"/>
      <c r="J1" s="11"/>
      <c r="K1" s="11"/>
    </row>
    <row r="2" spans="1:11" ht="18">
      <c r="A2" s="6" t="s">
        <v>0</v>
      </c>
      <c r="B2" s="10" t="s">
        <v>1</v>
      </c>
      <c r="C2" s="10"/>
      <c r="D2" s="10"/>
      <c r="E2" s="10"/>
      <c r="F2" s="10"/>
      <c r="G2" s="11"/>
      <c r="H2" s="11"/>
      <c r="I2" s="11"/>
      <c r="J2" s="11"/>
      <c r="K2" s="11"/>
    </row>
    <row r="3" spans="1:4" ht="12.75">
      <c r="A3" s="2"/>
      <c r="B3" s="3"/>
      <c r="C3" t="s">
        <v>379</v>
      </c>
      <c r="D3">
        <f>COUNTIF(B3:B28,"Book")</f>
        <v>0</v>
      </c>
    </row>
    <row r="4" spans="1:4" ht="12.75">
      <c r="A4" s="2"/>
      <c r="B4" s="3"/>
      <c r="C4" t="s">
        <v>380</v>
      </c>
      <c r="D4">
        <f>COUNTIF(B3:B28,"Video Game")</f>
        <v>0</v>
      </c>
    </row>
    <row r="5" spans="1:4" ht="12.75">
      <c r="A5" s="2"/>
      <c r="B5" s="3"/>
      <c r="C5" t="s">
        <v>381</v>
      </c>
      <c r="D5">
        <f>COUNTIF(B3:B28,"Board Game")</f>
        <v>0</v>
      </c>
    </row>
    <row r="6" spans="1:4" ht="12.75">
      <c r="A6" s="2"/>
      <c r="B6" s="3"/>
      <c r="C6" t="s">
        <v>382</v>
      </c>
      <c r="D6">
        <f>COUNTIF(B3:B28,"Money")</f>
        <v>0</v>
      </c>
    </row>
    <row r="7" spans="1:4" ht="12.75">
      <c r="A7" s="2"/>
      <c r="B7" s="3"/>
      <c r="C7" t="s">
        <v>383</v>
      </c>
      <c r="D7">
        <f>COUNTIF(B3:B28,"Doll")</f>
        <v>0</v>
      </c>
    </row>
    <row r="8" spans="1:4" ht="12.75">
      <c r="A8" s="2"/>
      <c r="B8" s="3"/>
      <c r="C8" t="s">
        <v>384</v>
      </c>
      <c r="D8">
        <f>COUNTIF(B3:B28,"Clothes")</f>
        <v>0</v>
      </c>
    </row>
    <row r="9" spans="1:4" ht="12.75">
      <c r="A9" s="2"/>
      <c r="B9" s="3"/>
      <c r="C9" t="s">
        <v>385</v>
      </c>
      <c r="D9">
        <f>COUNTIF(B3:B28,"Other Toys")</f>
        <v>0</v>
      </c>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7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386</v>
      </c>
      <c r="H1" s="11"/>
      <c r="I1" s="11"/>
      <c r="J1" s="11"/>
      <c r="K1" s="11"/>
    </row>
    <row r="2" spans="1:11" ht="18">
      <c r="A2" s="6" t="s">
        <v>0</v>
      </c>
      <c r="B2" s="10" t="s">
        <v>1</v>
      </c>
      <c r="C2" s="10"/>
      <c r="D2" s="10"/>
      <c r="E2" s="10"/>
      <c r="F2" s="10"/>
      <c r="G2" s="11"/>
      <c r="H2" s="11"/>
      <c r="I2" s="11"/>
      <c r="J2" s="11"/>
      <c r="K2" s="11"/>
    </row>
    <row r="3" spans="1:4" ht="12.75">
      <c r="A3" s="2"/>
      <c r="B3" s="3"/>
      <c r="C3" t="s">
        <v>563</v>
      </c>
      <c r="D3">
        <f>COUNTIF(B3:B28,"Mystery")</f>
        <v>0</v>
      </c>
    </row>
    <row r="4" spans="1:4" ht="12.75">
      <c r="A4" s="2"/>
      <c r="B4" s="3"/>
      <c r="C4" t="s">
        <v>564</v>
      </c>
      <c r="D4">
        <f>COUNTIF(B3:B28,"Fiction")</f>
        <v>0</v>
      </c>
    </row>
    <row r="5" spans="1:4" ht="12.75">
      <c r="A5" s="2"/>
      <c r="B5" s="3"/>
      <c r="C5" t="s">
        <v>565</v>
      </c>
      <c r="D5">
        <f>COUNTIF(B3:B28,"Non-fiction")</f>
        <v>0</v>
      </c>
    </row>
    <row r="6" spans="1:4" ht="12.75">
      <c r="A6" s="2"/>
      <c r="B6" s="3"/>
      <c r="C6" t="s">
        <v>566</v>
      </c>
      <c r="D6">
        <f>COUNTIF(B3:B28,"Historical Fiction")</f>
        <v>0</v>
      </c>
    </row>
    <row r="7" spans="1:4" ht="12.75">
      <c r="A7" s="2"/>
      <c r="B7" s="3"/>
      <c r="C7" t="s">
        <v>567</v>
      </c>
      <c r="D7">
        <f>COUNTIF(B3:B28,"Drama")</f>
        <v>0</v>
      </c>
    </row>
    <row r="8" spans="1:4" ht="12.75">
      <c r="A8" s="2"/>
      <c r="B8" s="3"/>
      <c r="C8" t="s">
        <v>568</v>
      </c>
      <c r="D8">
        <f>COUNTIF(B3:B28,"Fantasy")</f>
        <v>0</v>
      </c>
    </row>
    <row r="9" spans="1:4" ht="12.75">
      <c r="A9" s="2"/>
      <c r="B9" s="3"/>
      <c r="C9" t="s">
        <v>569</v>
      </c>
      <c r="D9">
        <f>COUNTIF(B3:B28,"Science Fiction")</f>
        <v>0</v>
      </c>
    </row>
    <row r="10" spans="1:4" ht="12.75">
      <c r="A10" s="2"/>
      <c r="B10" s="3"/>
      <c r="C10" t="s">
        <v>570</v>
      </c>
      <c r="D10">
        <f>COUNTIF(B3:B28,"Realistic Fiction")</f>
        <v>0</v>
      </c>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7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387</v>
      </c>
      <c r="H1" s="11"/>
      <c r="I1" s="11"/>
      <c r="J1" s="11"/>
      <c r="K1" s="11"/>
    </row>
    <row r="2" spans="1:11" ht="18">
      <c r="A2" s="6" t="s">
        <v>0</v>
      </c>
      <c r="B2" s="10" t="s">
        <v>1</v>
      </c>
      <c r="C2" s="10"/>
      <c r="D2" s="10"/>
      <c r="E2" s="10"/>
      <c r="F2" s="10"/>
      <c r="G2" s="11"/>
      <c r="H2" s="11"/>
      <c r="I2" s="11"/>
      <c r="J2" s="11"/>
      <c r="K2" s="11"/>
    </row>
    <row r="3" spans="1:4" ht="12.75">
      <c r="A3" s="2"/>
      <c r="B3" s="3"/>
      <c r="C3" t="s">
        <v>582</v>
      </c>
      <c r="D3">
        <f>COUNTIF(B3:B28,"Middleton")</f>
        <v>0</v>
      </c>
    </row>
    <row r="4" spans="1:4" ht="12.75">
      <c r="A4" s="2"/>
      <c r="B4" s="3"/>
      <c r="C4" t="s">
        <v>583</v>
      </c>
      <c r="D4">
        <f>COUNTIF(B3:B28,"Birch Creek")</f>
        <v>0</v>
      </c>
    </row>
    <row r="5" spans="1:4" ht="12.75">
      <c r="A5" s="2"/>
      <c r="B5" s="3"/>
      <c r="C5" t="s">
        <v>584</v>
      </c>
      <c r="D5">
        <f>COUNTIF(B3:B28,"Arran Lakes West")</f>
        <v>0</v>
      </c>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76.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388</v>
      </c>
      <c r="H1" s="11"/>
      <c r="I1" s="11"/>
      <c r="J1" s="11"/>
      <c r="K1" s="11"/>
    </row>
    <row r="2" spans="1:11" ht="18">
      <c r="A2" s="6" t="s">
        <v>0</v>
      </c>
      <c r="B2" s="10" t="s">
        <v>1</v>
      </c>
      <c r="C2" s="10"/>
      <c r="D2" s="10"/>
      <c r="E2" s="10"/>
      <c r="F2" s="10"/>
      <c r="G2" s="11"/>
      <c r="H2" s="11"/>
      <c r="I2" s="11"/>
      <c r="J2" s="11"/>
      <c r="K2" s="11"/>
    </row>
    <row r="3" spans="1:4" ht="12.75">
      <c r="A3" s="2"/>
      <c r="B3" s="3"/>
      <c r="C3" s="5" t="s">
        <v>571</v>
      </c>
      <c r="D3">
        <f>COUNTIF(B3:B28,"28304")</f>
        <v>0</v>
      </c>
    </row>
    <row r="4" spans="1:4" ht="12.75">
      <c r="A4" s="2"/>
      <c r="B4" s="3"/>
      <c r="C4" s="5" t="s">
        <v>572</v>
      </c>
      <c r="D4">
        <f>COUNTIF(B3:B28,"28306")</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77.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389</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78.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390</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79.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585</v>
      </c>
      <c r="H1" s="11"/>
      <c r="I1" s="11"/>
      <c r="J1" s="11"/>
      <c r="K1" s="11"/>
    </row>
    <row r="2" spans="1:11" ht="18">
      <c r="A2" s="6" t="s">
        <v>0</v>
      </c>
      <c r="B2" s="10" t="s">
        <v>1</v>
      </c>
      <c r="C2" s="10"/>
      <c r="D2" s="10"/>
      <c r="E2" s="10"/>
      <c r="F2" s="10"/>
      <c r="G2" s="11"/>
      <c r="H2" s="11"/>
      <c r="I2" s="11"/>
      <c r="J2" s="11"/>
      <c r="K2" s="11"/>
    </row>
    <row r="3" spans="1:4" ht="12.75">
      <c r="A3" s="2"/>
      <c r="B3" s="3"/>
      <c r="C3" t="s">
        <v>586</v>
      </c>
      <c r="D3">
        <f>COUNTIF(B3:B28,"Rocks &amp; Minerals")</f>
        <v>0</v>
      </c>
    </row>
    <row r="4" spans="1:4" ht="12.75">
      <c r="A4" s="2"/>
      <c r="B4" s="3"/>
      <c r="C4" t="s">
        <v>587</v>
      </c>
      <c r="D4">
        <f>COUNTIF(B3:B28,"Electricity &amp; Magnetism")</f>
        <v>0</v>
      </c>
    </row>
    <row r="5" spans="1:4" ht="12.75">
      <c r="A5" s="2"/>
      <c r="B5" s="3"/>
      <c r="C5" t="s">
        <v>588</v>
      </c>
      <c r="D5">
        <f>COUNTIF(B3:B28,"Food &amp; Nutrition")</f>
        <v>0</v>
      </c>
    </row>
    <row r="6" spans="1:4" ht="12.75">
      <c r="A6" s="2"/>
      <c r="B6" s="3"/>
      <c r="C6" t="s">
        <v>589</v>
      </c>
      <c r="D6">
        <f>COUNTIF(B3:B28,"Animal Life")</f>
        <v>0</v>
      </c>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2890625" style="0" customWidth="1"/>
    <col min="11" max="11" width="0" style="0" hidden="1" customWidth="1"/>
  </cols>
  <sheetData>
    <row r="1" spans="1:11" ht="26.25">
      <c r="A1" s="7" t="s">
        <v>594</v>
      </c>
      <c r="B1" s="9" t="s">
        <v>2</v>
      </c>
      <c r="C1" s="9"/>
      <c r="D1" s="9"/>
      <c r="E1" s="9"/>
      <c r="F1" s="9"/>
      <c r="G1" s="11" t="s">
        <v>103</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80.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391</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2890625" style="0" customWidth="1"/>
    <col min="11" max="11" width="0" style="0" hidden="1" customWidth="1"/>
  </cols>
  <sheetData>
    <row r="1" spans="1:11" ht="26.25">
      <c r="A1" s="7" t="s">
        <v>594</v>
      </c>
      <c r="B1" s="9" t="s">
        <v>2</v>
      </c>
      <c r="C1" s="9"/>
      <c r="D1" s="9"/>
      <c r="E1" s="9"/>
      <c r="F1" s="9"/>
      <c r="G1" s="11" t="s">
        <v>104</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9.140625" style="0" hidden="1" customWidth="1"/>
  </cols>
  <sheetData>
    <row r="1" spans="1:11" ht="26.25">
      <c r="A1" s="7" t="s">
        <v>594</v>
      </c>
      <c r="B1" s="9" t="s">
        <v>2</v>
      </c>
      <c r="C1" s="9"/>
      <c r="D1" s="9"/>
      <c r="E1" s="9"/>
      <c r="F1" s="9"/>
      <c r="G1" s="11" t="s">
        <v>9</v>
      </c>
      <c r="H1" s="11"/>
      <c r="I1" s="11"/>
      <c r="J1" s="11"/>
      <c r="K1" s="11"/>
    </row>
    <row r="2" spans="1:11" ht="18">
      <c r="A2" s="6" t="s">
        <v>0</v>
      </c>
      <c r="B2" s="10" t="s">
        <v>1</v>
      </c>
      <c r="C2" s="10"/>
      <c r="D2" s="10"/>
      <c r="E2" s="10"/>
      <c r="F2" s="10"/>
      <c r="G2" s="11"/>
      <c r="H2" s="11"/>
      <c r="I2" s="11"/>
      <c r="J2" s="11"/>
      <c r="K2" s="11"/>
    </row>
    <row r="3" spans="1:4" ht="12.75">
      <c r="A3" s="2"/>
      <c r="B3" s="3"/>
      <c r="C3" t="s">
        <v>10</v>
      </c>
      <c r="D3">
        <f>COUNTIF(B3:B28,"10")</f>
        <v>0</v>
      </c>
    </row>
    <row r="4" spans="1:4" ht="12.75">
      <c r="A4" s="2"/>
      <c r="B4" s="3"/>
      <c r="C4" t="s">
        <v>11</v>
      </c>
      <c r="D4">
        <f>COUNTIF(B3:B28,"9")</f>
        <v>0</v>
      </c>
    </row>
    <row r="5" spans="1:4" ht="12.75">
      <c r="A5" s="2"/>
      <c r="B5" s="3"/>
      <c r="C5" t="s">
        <v>4</v>
      </c>
      <c r="D5">
        <f>COUNTIF(B3:B28,"8")</f>
        <v>0</v>
      </c>
    </row>
    <row r="6" spans="1:4" ht="12.75">
      <c r="A6" s="2"/>
      <c r="B6" s="3"/>
      <c r="C6" t="s">
        <v>5</v>
      </c>
      <c r="D6">
        <f>COUNTIF(B3:B28,"7")</f>
        <v>0</v>
      </c>
    </row>
    <row r="7" spans="1:4" ht="12.75">
      <c r="A7" s="2"/>
      <c r="B7" s="3"/>
      <c r="C7" t="s">
        <v>6</v>
      </c>
      <c r="D7">
        <f>COUNTIF(B3:B28,"6")</f>
        <v>0</v>
      </c>
    </row>
    <row r="8" spans="1:4" ht="12.75">
      <c r="A8" s="2"/>
      <c r="B8" s="3"/>
      <c r="C8" t="s">
        <v>7</v>
      </c>
      <c r="D8">
        <f>COUNTIF(B3:B28,"5")</f>
        <v>0</v>
      </c>
    </row>
    <row r="9" spans="1:4" ht="12.75">
      <c r="A9" s="2"/>
      <c r="B9" s="3"/>
      <c r="C9" t="s">
        <v>8</v>
      </c>
      <c r="D9">
        <f>COUNTIF(B3:B28,"4")</f>
        <v>0</v>
      </c>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105</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M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3" ht="26.25">
      <c r="A1" s="7" t="s">
        <v>594</v>
      </c>
      <c r="B1" s="9" t="s">
        <v>2</v>
      </c>
      <c r="C1" s="9"/>
      <c r="D1" s="9"/>
      <c r="E1" s="9"/>
      <c r="F1" s="9"/>
      <c r="G1" s="11" t="s">
        <v>106</v>
      </c>
      <c r="H1" s="11"/>
      <c r="I1" s="11"/>
      <c r="J1" s="11"/>
      <c r="K1" s="11"/>
      <c r="L1" s="14"/>
      <c r="M1" s="14"/>
    </row>
    <row r="2" spans="1:13" ht="18">
      <c r="A2" s="6" t="s">
        <v>0</v>
      </c>
      <c r="B2" s="10" t="s">
        <v>1</v>
      </c>
      <c r="C2" s="10"/>
      <c r="D2" s="10"/>
      <c r="E2" s="10"/>
      <c r="F2" s="10"/>
      <c r="G2" s="11"/>
      <c r="H2" s="11"/>
      <c r="I2" s="11"/>
      <c r="J2" s="11"/>
      <c r="K2" s="11"/>
      <c r="L2" s="14"/>
      <c r="M2" s="14"/>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13" ht="12.75">
      <c r="A21" s="1"/>
      <c r="B21" s="3"/>
      <c r="M21" t="s">
        <v>176</v>
      </c>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M2"/>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107</v>
      </c>
      <c r="H1" s="11"/>
      <c r="I1" s="11"/>
      <c r="J1" s="11"/>
      <c r="K1" s="11"/>
    </row>
    <row r="2" spans="1:11" ht="18">
      <c r="A2" s="6" t="s">
        <v>0</v>
      </c>
      <c r="B2" s="10" t="s">
        <v>1</v>
      </c>
      <c r="C2" s="10"/>
      <c r="D2" s="10"/>
      <c r="E2" s="10"/>
      <c r="F2" s="10"/>
      <c r="G2" s="11"/>
      <c r="H2" s="11"/>
      <c r="I2" s="11"/>
      <c r="J2" s="11"/>
      <c r="K2" s="11"/>
    </row>
    <row r="3" spans="1:4" ht="12.75">
      <c r="A3" s="2"/>
      <c r="B3" s="3"/>
      <c r="C3" t="s">
        <v>193</v>
      </c>
      <c r="D3">
        <f>COUNTIF(B3:B28,"Car")</f>
        <v>0</v>
      </c>
    </row>
    <row r="4" spans="1:4" ht="12.75">
      <c r="A4" s="2"/>
      <c r="B4" s="3"/>
      <c r="C4" t="s">
        <v>194</v>
      </c>
      <c r="D4">
        <f>COUNTIF(B3:B28,"Bus")</f>
        <v>0</v>
      </c>
    </row>
    <row r="5" spans="1:4" ht="12.75">
      <c r="A5" s="2"/>
      <c r="B5" s="3"/>
      <c r="C5" t="s">
        <v>195</v>
      </c>
      <c r="D5">
        <f>COUNTIF(B3:B28,"Day Care")</f>
        <v>0</v>
      </c>
    </row>
    <row r="6" spans="1:4" ht="12.75">
      <c r="A6" s="2"/>
      <c r="B6" s="3"/>
      <c r="C6" t="s">
        <v>196</v>
      </c>
      <c r="D6">
        <f>COUNTIF(B3:B28,"Walk")</f>
        <v>0</v>
      </c>
    </row>
    <row r="7" spans="1:4" ht="12.75">
      <c r="A7" s="2"/>
      <c r="B7" s="3"/>
      <c r="C7" t="s">
        <v>197</v>
      </c>
      <c r="D7">
        <f>COUNTIF(B3:B28,"Bike")</f>
        <v>0</v>
      </c>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108</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109</v>
      </c>
      <c r="H1" s="11"/>
      <c r="I1" s="11"/>
      <c r="J1" s="11"/>
      <c r="K1" s="11"/>
    </row>
    <row r="2" spans="1:11" ht="18">
      <c r="A2" s="6" t="s">
        <v>0</v>
      </c>
      <c r="B2" s="10" t="s">
        <v>1</v>
      </c>
      <c r="C2" s="10"/>
      <c r="D2" s="10"/>
      <c r="E2" s="10"/>
      <c r="F2" s="10"/>
      <c r="G2" s="11"/>
      <c r="H2" s="11"/>
      <c r="I2" s="11"/>
      <c r="J2" s="11"/>
      <c r="K2" s="11"/>
    </row>
    <row r="3" spans="1:4" ht="12.75">
      <c r="A3" s="2"/>
      <c r="B3" s="3"/>
      <c r="C3" t="s">
        <v>198</v>
      </c>
      <c r="D3">
        <f>COUNTIF(B3:B28,"Buy lunch")</f>
        <v>0</v>
      </c>
    </row>
    <row r="4" spans="1:4" ht="12.75">
      <c r="A4" s="2"/>
      <c r="B4" s="3"/>
      <c r="C4" t="s">
        <v>199</v>
      </c>
      <c r="D4">
        <f>COUNTIF(B3:B28,"Bring lunch")</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110</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L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2" ht="26.25">
      <c r="A1" s="7" t="s">
        <v>594</v>
      </c>
      <c r="B1" s="9" t="s">
        <v>2</v>
      </c>
      <c r="C1" s="9"/>
      <c r="D1" s="9"/>
      <c r="E1" s="9"/>
      <c r="F1" s="9"/>
      <c r="G1" s="11" t="s">
        <v>590</v>
      </c>
      <c r="H1" s="11"/>
      <c r="I1" s="11"/>
      <c r="J1" s="11"/>
      <c r="K1" s="11"/>
      <c r="L1" s="15"/>
    </row>
    <row r="2" spans="1:12" ht="18">
      <c r="A2" s="6" t="s">
        <v>0</v>
      </c>
      <c r="B2" s="10" t="s">
        <v>1</v>
      </c>
      <c r="C2" s="10"/>
      <c r="D2" s="10"/>
      <c r="E2" s="10"/>
      <c r="F2" s="10"/>
      <c r="G2" s="11"/>
      <c r="H2" s="11"/>
      <c r="I2" s="11"/>
      <c r="J2" s="11"/>
      <c r="K2" s="11"/>
      <c r="L2" s="15"/>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L2"/>
  </mergeCell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M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2" ht="26.25">
      <c r="A1" s="7" t="s">
        <v>594</v>
      </c>
      <c r="B1" s="9" t="s">
        <v>2</v>
      </c>
      <c r="C1" s="9"/>
      <c r="D1" s="9"/>
      <c r="E1" s="9"/>
      <c r="F1" s="9"/>
      <c r="G1" s="11" t="s">
        <v>111</v>
      </c>
      <c r="H1" s="11"/>
      <c r="I1" s="11"/>
      <c r="J1" s="11"/>
      <c r="K1" s="11"/>
      <c r="L1" s="16"/>
    </row>
    <row r="2" spans="1:12" ht="18">
      <c r="A2" s="6" t="s">
        <v>0</v>
      </c>
      <c r="B2" s="10" t="s">
        <v>1</v>
      </c>
      <c r="C2" s="10"/>
      <c r="D2" s="10"/>
      <c r="E2" s="10"/>
      <c r="F2" s="10"/>
      <c r="G2" s="11"/>
      <c r="H2" s="11"/>
      <c r="I2" s="11"/>
      <c r="J2" s="11"/>
      <c r="K2" s="11"/>
      <c r="L2" s="16"/>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13" ht="12.75">
      <c r="A19" s="1"/>
      <c r="B19" s="3"/>
      <c r="M19" t="s">
        <v>591</v>
      </c>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L2"/>
  </mergeCell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112</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1:K28"/>
  <sheetViews>
    <sheetView zoomScalePageLayoutView="0" workbookViewId="0" topLeftCell="D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113</v>
      </c>
      <c r="H1" s="11"/>
      <c r="I1" s="11"/>
      <c r="J1" s="11"/>
      <c r="K1" s="11"/>
    </row>
    <row r="2" spans="1:11" ht="18">
      <c r="A2" s="6" t="s">
        <v>0</v>
      </c>
      <c r="B2" s="10" t="s">
        <v>1</v>
      </c>
      <c r="C2" s="10"/>
      <c r="D2" s="10"/>
      <c r="E2" s="10"/>
      <c r="F2" s="10"/>
      <c r="G2" s="11"/>
      <c r="H2" s="11"/>
      <c r="I2" s="11"/>
      <c r="J2" s="11"/>
      <c r="K2" s="11"/>
    </row>
    <row r="3" spans="1:4" ht="12.75">
      <c r="A3" s="2"/>
      <c r="B3" s="3"/>
      <c r="C3" t="s">
        <v>200</v>
      </c>
      <c r="D3">
        <f>COUNTIF(B3:B28,"Blue")</f>
        <v>0</v>
      </c>
    </row>
    <row r="4" spans="1:4" ht="12.75">
      <c r="A4" s="2"/>
      <c r="B4" s="3"/>
      <c r="C4" t="s">
        <v>201</v>
      </c>
      <c r="D4">
        <f>COUNTIF(B3:B28,"Green")</f>
        <v>0</v>
      </c>
    </row>
    <row r="5" spans="1:4" ht="12.75">
      <c r="A5" s="2"/>
      <c r="B5" s="3"/>
      <c r="C5" t="s">
        <v>177</v>
      </c>
      <c r="D5">
        <f>COUNTIF(B3:B28,"Black")</f>
        <v>0</v>
      </c>
    </row>
    <row r="6" spans="1:4" ht="12.75">
      <c r="A6" s="2"/>
      <c r="B6" s="3"/>
      <c r="C6" t="s">
        <v>202</v>
      </c>
      <c r="D6">
        <f>COUNTIF(B3:B28,"Grey")</f>
        <v>0</v>
      </c>
    </row>
    <row r="7" spans="1:4" ht="12.75">
      <c r="A7" s="2"/>
      <c r="B7" s="3"/>
      <c r="C7" t="s">
        <v>203</v>
      </c>
      <c r="D7">
        <f>COUNTIF(B3:B28,"Hazel")</f>
        <v>0</v>
      </c>
    </row>
    <row r="8" spans="1:4" ht="12.75">
      <c r="A8" s="2"/>
      <c r="B8" s="3"/>
      <c r="C8" t="s">
        <v>179</v>
      </c>
      <c r="D8">
        <f>COUNTIF(B3:B28,"Brown")</f>
        <v>0</v>
      </c>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9.140625" style="0" hidden="1" customWidth="1"/>
  </cols>
  <sheetData>
    <row r="1" spans="1:11" ht="26.25">
      <c r="A1" s="7" t="s">
        <v>594</v>
      </c>
      <c r="B1" s="9" t="s">
        <v>2</v>
      </c>
      <c r="C1" s="9"/>
      <c r="D1" s="9"/>
      <c r="E1" s="9"/>
      <c r="F1" s="9"/>
      <c r="G1" s="11" t="s">
        <v>12</v>
      </c>
      <c r="H1" s="11"/>
      <c r="I1" s="11"/>
      <c r="J1" s="11"/>
      <c r="K1" s="11"/>
    </row>
    <row r="2" spans="1:11" ht="18">
      <c r="A2" s="6" t="s">
        <v>0</v>
      </c>
      <c r="B2" s="10" t="s">
        <v>1</v>
      </c>
      <c r="C2" s="10"/>
      <c r="D2" s="10"/>
      <c r="E2" s="10"/>
      <c r="F2" s="10"/>
      <c r="G2" s="11"/>
      <c r="H2" s="11"/>
      <c r="I2" s="11"/>
      <c r="J2" s="11"/>
      <c r="K2" s="11"/>
    </row>
    <row r="3" spans="1:4" ht="12.75">
      <c r="A3" s="2"/>
      <c r="B3" s="3"/>
      <c r="C3" t="s">
        <v>13</v>
      </c>
      <c r="D3">
        <f>COUNTIF(B3:B28,"even")</f>
        <v>0</v>
      </c>
    </row>
    <row r="4" spans="1:4" ht="12.75">
      <c r="A4" s="2"/>
      <c r="B4" s="3"/>
      <c r="C4" t="s">
        <v>14</v>
      </c>
      <c r="D4">
        <f>COUNTIF(B3:B28,"odd")</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114</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183</v>
      </c>
      <c r="D4">
        <f>COUNTIF(B3:B28,"Two")</f>
        <v>0</v>
      </c>
    </row>
    <row r="5" spans="1:4" ht="12.75">
      <c r="A5" s="2"/>
      <c r="B5" s="3"/>
      <c r="C5" t="s">
        <v>185</v>
      </c>
      <c r="D5">
        <f>COUNTIF(B3:B28,"Four")</f>
        <v>0</v>
      </c>
    </row>
    <row r="6" spans="1:4" ht="12.75">
      <c r="A6" s="2"/>
      <c r="B6" s="3"/>
      <c r="C6" t="s">
        <v>187</v>
      </c>
      <c r="D6">
        <f>COUNTIF(B3:B28,"Six")</f>
        <v>0</v>
      </c>
    </row>
    <row r="7" spans="1:4" ht="12.75">
      <c r="A7" s="2"/>
      <c r="B7" s="3"/>
      <c r="C7" t="s">
        <v>189</v>
      </c>
      <c r="D7">
        <f>COUNTIF(B3:B28,"Eight")</f>
        <v>0</v>
      </c>
    </row>
    <row r="8" spans="1:4" ht="12.75">
      <c r="A8" s="2"/>
      <c r="B8" s="3"/>
      <c r="C8" t="s">
        <v>191</v>
      </c>
      <c r="D8">
        <f>COUNTIF(B3:B28,"Ten")</f>
        <v>0</v>
      </c>
    </row>
    <row r="9" spans="1:4" ht="12.75">
      <c r="A9" s="2"/>
      <c r="B9" s="3"/>
      <c r="C9" t="s">
        <v>204</v>
      </c>
      <c r="D9">
        <f>COUNTIF(B3:B28,"Twelve")</f>
        <v>0</v>
      </c>
    </row>
    <row r="10" spans="1:4" ht="12.75">
      <c r="A10" s="2"/>
      <c r="B10" s="3"/>
      <c r="C10" t="s">
        <v>205</v>
      </c>
      <c r="D10">
        <f>COUNTIF(B3:B28,"Fourteen")</f>
        <v>0</v>
      </c>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r:id="rId2"/>
  <drawing r:id="rId1"/>
</worksheet>
</file>

<file path=xl/worksheets/sheet31.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115</v>
      </c>
      <c r="H1" s="11"/>
      <c r="I1" s="11"/>
      <c r="J1" s="11"/>
      <c r="K1" s="11"/>
    </row>
    <row r="2" spans="1:11" ht="18">
      <c r="A2" s="6" t="s">
        <v>0</v>
      </c>
      <c r="B2" s="10" t="s">
        <v>1</v>
      </c>
      <c r="C2" s="10"/>
      <c r="D2" s="10"/>
      <c r="E2" s="10"/>
      <c r="F2" s="10"/>
      <c r="G2" s="11"/>
      <c r="H2" s="11"/>
      <c r="I2" s="11"/>
      <c r="J2" s="11"/>
      <c r="K2" s="11"/>
    </row>
    <row r="3" spans="1:4" ht="12.75">
      <c r="A3" s="2"/>
      <c r="B3" s="3"/>
      <c r="C3" t="s">
        <v>200</v>
      </c>
      <c r="D3">
        <f>COUNTIF(B3:B28,"Blue")</f>
        <v>0</v>
      </c>
    </row>
    <row r="4" spans="1:4" ht="12.75">
      <c r="A4" s="2"/>
      <c r="B4" s="3"/>
      <c r="C4" t="s">
        <v>180</v>
      </c>
      <c r="D4">
        <f>COUNTIF(B3:B28,"Red")</f>
        <v>0</v>
      </c>
    </row>
    <row r="5" spans="1:4" ht="12.75">
      <c r="A5" s="2"/>
      <c r="B5" s="3"/>
      <c r="C5" t="s">
        <v>177</v>
      </c>
      <c r="D5">
        <f>COUNTIF(B3:B28,"Black")</f>
        <v>0</v>
      </c>
    </row>
    <row r="6" spans="1:4" ht="12.75">
      <c r="A6" s="2"/>
      <c r="B6" s="3"/>
      <c r="C6" t="s">
        <v>206</v>
      </c>
      <c r="D6">
        <f>COUNTIF(B3:B28,"Yellow")</f>
        <v>0</v>
      </c>
    </row>
    <row r="7" spans="1:4" ht="12.75">
      <c r="A7" s="2"/>
      <c r="B7" s="3"/>
      <c r="C7" t="s">
        <v>207</v>
      </c>
      <c r="D7">
        <f>COUNTIF(B3:B28,"Purple")</f>
        <v>0</v>
      </c>
    </row>
    <row r="8" spans="1:4" ht="12.75">
      <c r="A8" s="2"/>
      <c r="B8" s="3"/>
      <c r="C8" t="s">
        <v>208</v>
      </c>
      <c r="D8">
        <f>COUNTIF(B3:B28,"White")</f>
        <v>0</v>
      </c>
    </row>
    <row r="9" spans="1:4" ht="12.75">
      <c r="A9" s="2"/>
      <c r="B9" s="3"/>
      <c r="C9" t="s">
        <v>201</v>
      </c>
      <c r="D9">
        <f>COUNTIF(B3:B28,"Green")</f>
        <v>0</v>
      </c>
    </row>
    <row r="10" spans="1:4" ht="12.75">
      <c r="A10" s="2"/>
      <c r="B10" s="3"/>
      <c r="C10" t="s">
        <v>209</v>
      </c>
      <c r="D10">
        <f>COUNTIF(B3:B28,"Orange")</f>
        <v>0</v>
      </c>
    </row>
    <row r="11" spans="1:4" ht="12.75">
      <c r="A11" s="2"/>
      <c r="B11" s="3"/>
      <c r="C11" t="s">
        <v>210</v>
      </c>
      <c r="D11">
        <f>COUNTIF(B3:B28,"Pink")</f>
        <v>0</v>
      </c>
    </row>
    <row r="12" spans="1:4" ht="12.75">
      <c r="A12" s="2"/>
      <c r="B12" s="3"/>
      <c r="C12" t="s">
        <v>179</v>
      </c>
      <c r="D12">
        <f>COUNTIF(B3:B28,"Brown")</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116</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117</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118</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3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119</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120</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M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3" ht="26.25">
      <c r="A1" s="7" t="s">
        <v>594</v>
      </c>
      <c r="B1" s="9" t="s">
        <v>2</v>
      </c>
      <c r="C1" s="9"/>
      <c r="D1" s="9"/>
      <c r="E1" s="9"/>
      <c r="F1" s="9"/>
      <c r="G1" s="11" t="s">
        <v>121</v>
      </c>
      <c r="H1" s="11"/>
      <c r="I1" s="11"/>
      <c r="J1" s="11"/>
      <c r="K1" s="11"/>
      <c r="L1" s="17"/>
      <c r="M1" s="17"/>
    </row>
    <row r="2" spans="1:13" ht="18">
      <c r="A2" s="6" t="s">
        <v>0</v>
      </c>
      <c r="B2" s="10" t="s">
        <v>1</v>
      </c>
      <c r="C2" s="10"/>
      <c r="D2" s="10"/>
      <c r="E2" s="10"/>
      <c r="F2" s="10"/>
      <c r="G2" s="11"/>
      <c r="H2" s="11"/>
      <c r="I2" s="11"/>
      <c r="J2" s="11"/>
      <c r="K2" s="11"/>
      <c r="L2" s="17"/>
      <c r="M2" s="17"/>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4" ht="12.75">
      <c r="A13" s="2"/>
      <c r="B13" s="3"/>
      <c r="C13" t="s">
        <v>191</v>
      </c>
      <c r="D13">
        <f>COUNTIF(B3:B28,"Ten")</f>
        <v>0</v>
      </c>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M2"/>
  </mergeCells>
  <printOptions/>
  <pageMargins left="0.75" right="0.75" top="1" bottom="1" header="0.5" footer="0.5"/>
  <pageSetup orientation="portrait" r:id="rId2"/>
  <drawing r:id="rId1"/>
</worksheet>
</file>

<file path=xl/worksheets/sheet38.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122</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dimension ref="A1:L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2" ht="26.25">
      <c r="A1" s="7" t="s">
        <v>594</v>
      </c>
      <c r="B1" s="9" t="s">
        <v>2</v>
      </c>
      <c r="C1" s="9"/>
      <c r="D1" s="9"/>
      <c r="E1" s="9"/>
      <c r="F1" s="9"/>
      <c r="G1" s="11" t="s">
        <v>123</v>
      </c>
      <c r="H1" s="11"/>
      <c r="I1" s="11"/>
      <c r="J1" s="11"/>
      <c r="K1" s="11"/>
      <c r="L1" s="15"/>
    </row>
    <row r="2" spans="1:12" ht="18">
      <c r="A2" s="6" t="s">
        <v>0</v>
      </c>
      <c r="B2" s="10" t="s">
        <v>1</v>
      </c>
      <c r="C2" s="10"/>
      <c r="D2" s="10"/>
      <c r="E2" s="10"/>
      <c r="F2" s="10"/>
      <c r="G2" s="11"/>
      <c r="H2" s="11"/>
      <c r="I2" s="11"/>
      <c r="J2" s="11"/>
      <c r="K2" s="11"/>
      <c r="L2" s="15"/>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L2"/>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2890625" style="0" customWidth="1"/>
    <col min="11" max="11" width="9.140625" style="0" hidden="1" customWidth="1"/>
  </cols>
  <sheetData>
    <row r="1" spans="1:11" ht="26.25">
      <c r="A1" s="7" t="s">
        <v>594</v>
      </c>
      <c r="B1" s="9" t="s">
        <v>2</v>
      </c>
      <c r="C1" s="9"/>
      <c r="D1" s="9"/>
      <c r="E1" s="9"/>
      <c r="F1" s="9"/>
      <c r="G1" s="11" t="s">
        <v>15</v>
      </c>
      <c r="H1" s="11"/>
      <c r="I1" s="11"/>
      <c r="J1" s="11"/>
      <c r="K1" s="11"/>
    </row>
    <row r="2" spans="1:11" ht="18">
      <c r="A2" s="6" t="s">
        <v>0</v>
      </c>
      <c r="B2" s="10" t="s">
        <v>1</v>
      </c>
      <c r="C2" s="10"/>
      <c r="D2" s="10"/>
      <c r="E2" s="10"/>
      <c r="F2" s="10"/>
      <c r="G2" s="11"/>
      <c r="H2" s="11"/>
      <c r="I2" s="11"/>
      <c r="J2" s="11"/>
      <c r="K2" s="11"/>
    </row>
    <row r="3" spans="1:4" ht="12.75">
      <c r="A3" s="2"/>
      <c r="B3" s="3"/>
      <c r="C3" t="s">
        <v>16</v>
      </c>
      <c r="D3">
        <f>COUNTIF(B3:B28,"A")</f>
        <v>0</v>
      </c>
    </row>
    <row r="4" spans="1:4" ht="12.75">
      <c r="A4" s="2"/>
      <c r="B4" s="3"/>
      <c r="C4" t="s">
        <v>17</v>
      </c>
      <c r="D4">
        <f>COUNTIF(B3:B28,"B")</f>
        <v>0</v>
      </c>
    </row>
    <row r="5" spans="1:4" ht="12.75">
      <c r="A5" s="2"/>
      <c r="B5" s="3"/>
      <c r="C5" t="s">
        <v>18</v>
      </c>
      <c r="D5">
        <f>COUNTIF(B3:B28,"C")</f>
        <v>0</v>
      </c>
    </row>
    <row r="6" spans="1:4" ht="12.75">
      <c r="A6" s="2"/>
      <c r="B6" s="3"/>
      <c r="C6" t="s">
        <v>19</v>
      </c>
      <c r="D6">
        <f>COUNTIF(B3:B28,"D")</f>
        <v>0</v>
      </c>
    </row>
    <row r="7" spans="1:4" ht="12.75">
      <c r="A7" s="2"/>
      <c r="B7" s="3"/>
      <c r="C7" t="s">
        <v>20</v>
      </c>
      <c r="D7">
        <f>COUNTIF(B3:B28,"E")</f>
        <v>0</v>
      </c>
    </row>
    <row r="8" spans="1:4" ht="12.75">
      <c r="A8" s="2"/>
      <c r="B8" s="3"/>
      <c r="C8" t="s">
        <v>21</v>
      </c>
      <c r="D8">
        <f>COUNTIF(B3:B28,"F")</f>
        <v>0</v>
      </c>
    </row>
    <row r="9" spans="1:4" ht="12.75">
      <c r="A9" s="2"/>
      <c r="B9" s="3"/>
      <c r="C9" t="s">
        <v>22</v>
      </c>
      <c r="D9">
        <f>COUNTIF(B3:B28,"G")</f>
        <v>0</v>
      </c>
    </row>
    <row r="10" spans="1:4" ht="12.75">
      <c r="A10" s="2"/>
      <c r="B10" s="3"/>
      <c r="C10" t="s">
        <v>23</v>
      </c>
      <c r="D10">
        <f>COUNTIF(B3:B28,"H")</f>
        <v>0</v>
      </c>
    </row>
    <row r="11" spans="1:4" ht="12.75">
      <c r="A11" s="2"/>
      <c r="B11" s="3"/>
      <c r="C11" t="s">
        <v>24</v>
      </c>
      <c r="D11">
        <f>COUNTIF(B3:B28,"I")</f>
        <v>0</v>
      </c>
    </row>
    <row r="12" spans="1:4" ht="12.75">
      <c r="A12" s="2"/>
      <c r="B12" s="3"/>
      <c r="C12" t="s">
        <v>25</v>
      </c>
      <c r="D12">
        <f>COUNTIF(B3:B28,"J")</f>
        <v>0</v>
      </c>
    </row>
    <row r="13" spans="1:4" ht="12.75">
      <c r="A13" s="2"/>
      <c r="B13" s="3"/>
      <c r="C13" t="s">
        <v>26</v>
      </c>
      <c r="D13">
        <f>COUNTIF(B3:B28,"K")</f>
        <v>0</v>
      </c>
    </row>
    <row r="14" spans="1:4" ht="12.75">
      <c r="A14" s="2"/>
      <c r="B14" s="3"/>
      <c r="C14" t="s">
        <v>27</v>
      </c>
      <c r="D14">
        <f>COUNTIF(B3:B28,"L")</f>
        <v>0</v>
      </c>
    </row>
    <row r="15" spans="1:4" ht="12.75">
      <c r="A15" s="2"/>
      <c r="B15" s="3"/>
      <c r="C15" t="s">
        <v>28</v>
      </c>
      <c r="D15">
        <f>COUNTIF(B3:B28,"M")</f>
        <v>0</v>
      </c>
    </row>
    <row r="16" spans="1:4" ht="12.75">
      <c r="A16" s="2"/>
      <c r="B16" s="3"/>
      <c r="C16" t="s">
        <v>29</v>
      </c>
      <c r="D16">
        <f>COUNTIF(B3:B28,"N")</f>
        <v>0</v>
      </c>
    </row>
    <row r="17" spans="1:4" ht="12.75">
      <c r="A17" s="2"/>
      <c r="B17" s="3"/>
      <c r="C17" t="s">
        <v>30</v>
      </c>
      <c r="D17">
        <f>COUNTIF(B3:B28,"O")</f>
        <v>0</v>
      </c>
    </row>
    <row r="18" spans="1:4" ht="12.75">
      <c r="A18" s="2"/>
      <c r="B18" s="3"/>
      <c r="C18" t="s">
        <v>31</v>
      </c>
      <c r="D18">
        <f>COUNTIF(B3:B28,"P")</f>
        <v>0</v>
      </c>
    </row>
    <row r="19" spans="1:4" ht="12.75">
      <c r="A19" s="1"/>
      <c r="B19" s="3"/>
      <c r="C19" t="s">
        <v>32</v>
      </c>
      <c r="D19">
        <f>COUNTIF(B3:B28,"Q")</f>
        <v>0</v>
      </c>
    </row>
    <row r="20" spans="1:4" ht="12.75">
      <c r="A20" s="1"/>
      <c r="B20" s="3"/>
      <c r="C20" t="s">
        <v>33</v>
      </c>
      <c r="D20">
        <f>COUNTIF(B3:B28,"R")</f>
        <v>0</v>
      </c>
    </row>
    <row r="21" spans="1:4" ht="12.75">
      <c r="A21" s="1"/>
      <c r="B21" s="3"/>
      <c r="C21" t="s">
        <v>34</v>
      </c>
      <c r="D21">
        <f>COUNTIF(B3:B28,"S")</f>
        <v>0</v>
      </c>
    </row>
    <row r="22" spans="1:4" ht="12.75">
      <c r="A22" s="1"/>
      <c r="B22" s="3"/>
      <c r="C22" t="s">
        <v>35</v>
      </c>
      <c r="D22">
        <f>COUNTIF(B3:B28,"T")</f>
        <v>0</v>
      </c>
    </row>
    <row r="23" spans="1:4" ht="12.75">
      <c r="A23" s="1"/>
      <c r="B23" s="3"/>
      <c r="C23" t="s">
        <v>36</v>
      </c>
      <c r="D23">
        <f>COUNTIF(B3:B28,"U")</f>
        <v>0</v>
      </c>
    </row>
    <row r="24" spans="1:4" ht="12.75">
      <c r="A24" s="1"/>
      <c r="B24" s="3"/>
      <c r="C24" t="s">
        <v>37</v>
      </c>
      <c r="D24">
        <f>COUNTIF(B3:B28,"V")</f>
        <v>0</v>
      </c>
    </row>
    <row r="25" spans="1:4" ht="12.75">
      <c r="A25" s="1"/>
      <c r="B25" s="3"/>
      <c r="C25" t="s">
        <v>38</v>
      </c>
      <c r="D25">
        <f>COUNTIF(B3:B28,"W")</f>
        <v>0</v>
      </c>
    </row>
    <row r="26" spans="1:4" ht="12.75">
      <c r="A26" s="1"/>
      <c r="B26" s="3"/>
      <c r="C26" t="s">
        <v>39</v>
      </c>
      <c r="D26">
        <f>COUNTIF(B3:B28,"X")</f>
        <v>0</v>
      </c>
    </row>
    <row r="27" spans="1:4" ht="12.75">
      <c r="A27" s="1"/>
      <c r="B27" s="3"/>
      <c r="C27" t="s">
        <v>40</v>
      </c>
      <c r="D27">
        <f>COUNTIF(B3:B28,"Y")</f>
        <v>0</v>
      </c>
    </row>
    <row r="28" spans="1:4" ht="12.75">
      <c r="A28" s="1"/>
      <c r="B28" s="3"/>
      <c r="C28" t="s">
        <v>41</v>
      </c>
      <c r="D28">
        <f>COUNTIF(B3:B28,"Z")</f>
        <v>0</v>
      </c>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40.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124</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r:id="rId2"/>
  <drawing r:id="rId1"/>
</worksheet>
</file>

<file path=xl/worksheets/sheet41.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125</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42.xml><?xml version="1.0" encoding="utf-8"?>
<worksheet xmlns="http://schemas.openxmlformats.org/spreadsheetml/2006/main" xmlns:r="http://schemas.openxmlformats.org/officeDocument/2006/relationships">
  <dimension ref="A1:L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2" ht="26.25">
      <c r="A1" s="7" t="s">
        <v>594</v>
      </c>
      <c r="B1" s="9" t="s">
        <v>2</v>
      </c>
      <c r="C1" s="9"/>
      <c r="D1" s="9"/>
      <c r="E1" s="9"/>
      <c r="F1" s="9"/>
      <c r="G1" s="11" t="s">
        <v>126</v>
      </c>
      <c r="H1" s="11"/>
      <c r="I1" s="11"/>
      <c r="J1" s="11"/>
      <c r="K1" s="11"/>
      <c r="L1" s="15"/>
    </row>
    <row r="2" spans="1:12" ht="18">
      <c r="A2" s="6" t="s">
        <v>0</v>
      </c>
      <c r="B2" s="10" t="s">
        <v>1</v>
      </c>
      <c r="C2" s="10"/>
      <c r="D2" s="10"/>
      <c r="E2" s="10"/>
      <c r="F2" s="10"/>
      <c r="G2" s="11"/>
      <c r="H2" s="11"/>
      <c r="I2" s="11"/>
      <c r="J2" s="11"/>
      <c r="K2" s="11"/>
      <c r="L2" s="15"/>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L2"/>
  </mergeCells>
  <printOptions/>
  <pageMargins left="0.75" right="0.75" top="1" bottom="1" header="0.5" footer="0.5"/>
  <pageSetup orientation="portrait" paperSize="9"/>
  <drawing r:id="rId1"/>
</worksheet>
</file>

<file path=xl/worksheets/sheet43.xml><?xml version="1.0" encoding="utf-8"?>
<worksheet xmlns="http://schemas.openxmlformats.org/spreadsheetml/2006/main" xmlns:r="http://schemas.openxmlformats.org/officeDocument/2006/relationships">
  <dimension ref="A1:L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2" ht="26.25">
      <c r="A1" s="7" t="s">
        <v>594</v>
      </c>
      <c r="B1" s="9" t="s">
        <v>2</v>
      </c>
      <c r="C1" s="9"/>
      <c r="D1" s="9"/>
      <c r="E1" s="9"/>
      <c r="F1" s="9"/>
      <c r="G1" s="11" t="s">
        <v>127</v>
      </c>
      <c r="H1" s="11"/>
      <c r="I1" s="11"/>
      <c r="J1" s="11"/>
      <c r="K1" s="11"/>
      <c r="L1" s="14"/>
    </row>
    <row r="2" spans="1:12" ht="18">
      <c r="A2" s="6" t="s">
        <v>0</v>
      </c>
      <c r="B2" s="10" t="s">
        <v>1</v>
      </c>
      <c r="C2" s="10"/>
      <c r="D2" s="10"/>
      <c r="E2" s="10"/>
      <c r="F2" s="10"/>
      <c r="G2" s="11"/>
      <c r="H2" s="11"/>
      <c r="I2" s="11"/>
      <c r="J2" s="11"/>
      <c r="K2" s="11"/>
      <c r="L2" s="14"/>
    </row>
    <row r="3" spans="1:4" ht="12.75">
      <c r="A3" s="2"/>
      <c r="B3" s="3"/>
      <c r="C3" s="5" t="s">
        <v>213</v>
      </c>
      <c r="D3">
        <f>COUNTIF(B3:B28,"25")</f>
        <v>0</v>
      </c>
    </row>
    <row r="4" spans="1:4" ht="12.75">
      <c r="A4" s="2"/>
      <c r="B4" s="3"/>
      <c r="C4" s="5" t="s">
        <v>214</v>
      </c>
      <c r="D4">
        <f>COUNTIF(B3:B28,"26")</f>
        <v>0</v>
      </c>
    </row>
    <row r="5" spans="1:4" ht="12.75">
      <c r="A5" s="2"/>
      <c r="B5" s="3"/>
      <c r="C5" s="5" t="s">
        <v>215</v>
      </c>
      <c r="D5">
        <f>COUNTIF(B3:B28,"27")</f>
        <v>0</v>
      </c>
    </row>
    <row r="6" spans="1:4" ht="12.75">
      <c r="A6" s="2"/>
      <c r="B6" s="3"/>
      <c r="C6" s="5" t="s">
        <v>216</v>
      </c>
      <c r="D6">
        <f>COUNTIF(B3:B28,"28")</f>
        <v>0</v>
      </c>
    </row>
    <row r="7" spans="1:4" ht="12.75">
      <c r="A7" s="2"/>
      <c r="B7" s="3"/>
      <c r="D7">
        <f>COUNTIF(B3:B28,"Four")</f>
        <v>0</v>
      </c>
    </row>
    <row r="8" spans="1:4" ht="12.75">
      <c r="A8" s="2"/>
      <c r="B8" s="3"/>
      <c r="D8">
        <f>COUNTIF(B3:B28,"Five")</f>
        <v>0</v>
      </c>
    </row>
    <row r="9" spans="1:4" ht="12.75">
      <c r="A9" s="2"/>
      <c r="B9" s="3"/>
      <c r="D9">
        <f>COUNTIF(B3:B28,"Six")</f>
        <v>0</v>
      </c>
    </row>
    <row r="10" spans="1:4" ht="12.75">
      <c r="A10" s="2"/>
      <c r="B10" s="3"/>
      <c r="D10">
        <f>COUNTIF(B3:B28,"Seven")</f>
        <v>0</v>
      </c>
    </row>
    <row r="11" spans="1:4" ht="12.75">
      <c r="A11" s="2"/>
      <c r="B11" s="3"/>
      <c r="D11">
        <f>COUNTIF(B3:B28,"Eight")</f>
        <v>0</v>
      </c>
    </row>
    <row r="12" spans="1:4" ht="12.75">
      <c r="A12" s="2"/>
      <c r="B12" s="3"/>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L2"/>
  </mergeCells>
  <printOptions/>
  <pageMargins left="0.75" right="0.75" top="1" bottom="1" header="0.5" footer="0.5"/>
  <pageSetup horizontalDpi="600" verticalDpi="600" orientation="portrait" r:id="rId2"/>
  <drawing r:id="rId1"/>
</worksheet>
</file>

<file path=xl/worksheets/sheet4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128</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4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129</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46.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392</v>
      </c>
      <c r="H1" s="11"/>
      <c r="I1" s="11"/>
      <c r="J1" s="11"/>
      <c r="K1" s="11"/>
    </row>
    <row r="2" spans="1:11" ht="18">
      <c r="A2" s="6" t="s">
        <v>0</v>
      </c>
      <c r="B2" s="10" t="s">
        <v>1</v>
      </c>
      <c r="C2" s="10"/>
      <c r="D2" s="10"/>
      <c r="E2" s="10"/>
      <c r="F2" s="10"/>
      <c r="G2" s="11"/>
      <c r="H2" s="11"/>
      <c r="I2" s="11"/>
      <c r="J2" s="11"/>
      <c r="K2" s="11"/>
    </row>
    <row r="3" spans="1:4" ht="12.75">
      <c r="A3" s="2"/>
      <c r="B3" s="3"/>
      <c r="C3" t="s">
        <v>393</v>
      </c>
      <c r="D3">
        <f>COUNTIF(B3:B28,"Milk")</f>
        <v>0</v>
      </c>
    </row>
    <row r="4" spans="1:4" ht="12.75">
      <c r="A4" s="2"/>
      <c r="B4" s="3"/>
      <c r="C4" t="s">
        <v>268</v>
      </c>
      <c r="D4">
        <f>COUNTIF(B3:B28,"Cheese")</f>
        <v>0</v>
      </c>
    </row>
    <row r="5" spans="1:4" ht="12.75">
      <c r="A5" s="2"/>
      <c r="B5" s="3"/>
      <c r="C5" t="s">
        <v>394</v>
      </c>
      <c r="D5">
        <f>COUNTIF(B3:B28,"Yogurt")</f>
        <v>0</v>
      </c>
    </row>
    <row r="6" spans="1:4" ht="12.75">
      <c r="A6" s="2"/>
      <c r="B6" s="3"/>
      <c r="C6" t="s">
        <v>395</v>
      </c>
      <c r="D6">
        <f>COUNTIF(B3:B28,"Butter")</f>
        <v>0</v>
      </c>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47.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396</v>
      </c>
      <c r="H1" s="11"/>
      <c r="I1" s="11"/>
      <c r="J1" s="11"/>
      <c r="K1" s="11"/>
    </row>
    <row r="2" spans="1:11" ht="18">
      <c r="A2" s="6" t="s">
        <v>0</v>
      </c>
      <c r="B2" s="10" t="s">
        <v>1</v>
      </c>
      <c r="C2" s="10"/>
      <c r="D2" s="10"/>
      <c r="E2" s="10"/>
      <c r="F2" s="10"/>
      <c r="G2" s="11"/>
      <c r="H2" s="11"/>
      <c r="I2" s="11"/>
      <c r="J2" s="11"/>
      <c r="K2" s="11"/>
    </row>
    <row r="3" spans="1:4" ht="12.75">
      <c r="A3" s="2"/>
      <c r="B3" s="3"/>
      <c r="C3" t="s">
        <v>397</v>
      </c>
      <c r="D3">
        <f>COUNTIF(B3:B28,"Thin &amp; Crispy")</f>
        <v>0</v>
      </c>
    </row>
    <row r="4" spans="1:4" ht="12.75">
      <c r="A4" s="2"/>
      <c r="B4" s="3"/>
      <c r="C4" t="s">
        <v>398</v>
      </c>
      <c r="D4">
        <f>COUNTIF(B3:B28,"Hand Tossed")</f>
        <v>0</v>
      </c>
    </row>
    <row r="5" spans="1:4" ht="12.75">
      <c r="A5" s="2"/>
      <c r="B5" s="3"/>
      <c r="C5" t="s">
        <v>399</v>
      </c>
      <c r="D5">
        <f>COUNTIF(B3:B28,"Deep Dish")</f>
        <v>0</v>
      </c>
    </row>
    <row r="6" spans="1:4" ht="12.75">
      <c r="A6" s="2"/>
      <c r="B6" s="3"/>
      <c r="C6" t="s">
        <v>400</v>
      </c>
      <c r="D6">
        <f>COUNTIF(B3:B28,"Stuffed Crust")</f>
        <v>0</v>
      </c>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48.xml><?xml version="1.0" encoding="utf-8"?>
<worksheet xmlns="http://schemas.openxmlformats.org/spreadsheetml/2006/main" xmlns:r="http://schemas.openxmlformats.org/officeDocument/2006/relationships">
  <dimension ref="A1:L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2" ht="26.25">
      <c r="A1" s="7" t="s">
        <v>594</v>
      </c>
      <c r="B1" s="9" t="s">
        <v>2</v>
      </c>
      <c r="C1" s="9"/>
      <c r="D1" s="9"/>
      <c r="E1" s="9"/>
      <c r="F1" s="9"/>
      <c r="G1" s="11" t="s">
        <v>401</v>
      </c>
      <c r="H1" s="11"/>
      <c r="I1" s="11"/>
      <c r="J1" s="11"/>
      <c r="K1" s="11"/>
      <c r="L1" s="15"/>
    </row>
    <row r="2" spans="1:12" ht="18">
      <c r="A2" s="6" t="s">
        <v>0</v>
      </c>
      <c r="B2" s="10" t="s">
        <v>1</v>
      </c>
      <c r="C2" s="10"/>
      <c r="D2" s="10"/>
      <c r="E2" s="10"/>
      <c r="F2" s="10"/>
      <c r="G2" s="11"/>
      <c r="H2" s="11"/>
      <c r="I2" s="11"/>
      <c r="J2" s="11"/>
      <c r="K2" s="11"/>
      <c r="L2" s="15"/>
    </row>
    <row r="3" spans="1:4" ht="12.75">
      <c r="A3" s="2"/>
      <c r="B3" s="3"/>
      <c r="C3" t="s">
        <v>408</v>
      </c>
      <c r="D3">
        <f>COUNTIF(B3:B28,"Pizza Hut")</f>
        <v>0</v>
      </c>
    </row>
    <row r="4" spans="1:4" ht="12.75">
      <c r="A4" s="2"/>
      <c r="B4" s="3"/>
      <c r="C4" t="s">
        <v>409</v>
      </c>
      <c r="D4">
        <f>COUNTIF(B3:B28,"Dominoes")</f>
        <v>0</v>
      </c>
    </row>
    <row r="5" spans="1:4" ht="12.75">
      <c r="A5" s="2"/>
      <c r="B5" s="3"/>
      <c r="C5" t="s">
        <v>410</v>
      </c>
      <c r="D5">
        <f>COUNTIF(B3:B28,"Papa John's")</f>
        <v>0</v>
      </c>
    </row>
    <row r="6" spans="1:4" ht="12.75">
      <c r="A6" s="2"/>
      <c r="B6" s="3"/>
      <c r="D6">
        <f>COUNTIF(B3:B28,"Smugglers")</f>
        <v>0</v>
      </c>
    </row>
    <row r="7" spans="1:4" ht="12.75">
      <c r="A7" s="2"/>
      <c r="B7" s="3"/>
      <c r="C7" t="s">
        <v>412</v>
      </c>
      <c r="D7">
        <f>COUNTIF(B3:B28,"Sammio's")</f>
        <v>0</v>
      </c>
    </row>
    <row r="8" spans="1:4" ht="12.75">
      <c r="A8" s="2"/>
      <c r="B8" s="3"/>
      <c r="C8" t="s">
        <v>411</v>
      </c>
      <c r="D8">
        <f>COUNTIF(B3:B28,"Elizabeth's")</f>
        <v>0</v>
      </c>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L2"/>
  </mergeCells>
  <printOptions/>
  <pageMargins left="0.75" right="0.75" top="1" bottom="1" header="0.5" footer="0.5"/>
  <pageSetup orientation="portrait" paperSize="9"/>
  <drawing r:id="rId1"/>
</worksheet>
</file>

<file path=xl/worksheets/sheet49.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130</v>
      </c>
      <c r="H1" s="11"/>
      <c r="I1" s="11"/>
      <c r="J1" s="11"/>
      <c r="K1" s="11"/>
    </row>
    <row r="2" spans="1:11" ht="18">
      <c r="A2" s="6" t="s">
        <v>0</v>
      </c>
      <c r="B2" s="10" t="s">
        <v>1</v>
      </c>
      <c r="C2" s="10"/>
      <c r="D2" s="10"/>
      <c r="E2" s="10"/>
      <c r="F2" s="10"/>
      <c r="G2" s="11"/>
      <c r="H2" s="11"/>
      <c r="I2" s="11"/>
      <c r="J2" s="11"/>
      <c r="K2" s="11"/>
    </row>
    <row r="3" spans="1:4" ht="12.75">
      <c r="A3" s="2"/>
      <c r="B3" s="3"/>
      <c r="C3" t="s">
        <v>217</v>
      </c>
      <c r="D3">
        <f>COUNTIF(B3:B28,"Pie")</f>
        <v>0</v>
      </c>
    </row>
    <row r="4" spans="1:4" ht="12.75">
      <c r="A4" s="2"/>
      <c r="B4" s="3"/>
      <c r="C4" t="s">
        <v>218</v>
      </c>
      <c r="D4">
        <f>COUNTIF(B3:B28,"Cake")</f>
        <v>0</v>
      </c>
    </row>
    <row r="5" spans="1:4" ht="12.75">
      <c r="A5" s="2"/>
      <c r="B5" s="3"/>
      <c r="C5" t="s">
        <v>219</v>
      </c>
      <c r="D5">
        <f>COUNTIF(B3:B28,"Cookies")</f>
        <v>0</v>
      </c>
    </row>
    <row r="6" spans="1:4" ht="12.75">
      <c r="A6" s="2"/>
      <c r="B6" s="3"/>
      <c r="C6" t="s">
        <v>220</v>
      </c>
      <c r="D6">
        <f>COUNTIF(B3:B28,"Ice Cream")</f>
        <v>0</v>
      </c>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2890625" style="0" customWidth="1"/>
    <col min="11" max="11" width="0" style="0" hidden="1" customWidth="1"/>
  </cols>
  <sheetData>
    <row r="1" spans="1:11" ht="27" customHeight="1">
      <c r="A1" s="7" t="s">
        <v>594</v>
      </c>
      <c r="B1" s="9" t="s">
        <v>2</v>
      </c>
      <c r="C1" s="9"/>
      <c r="D1" s="9"/>
      <c r="E1" s="9"/>
      <c r="F1" s="9"/>
      <c r="G1" s="11" t="s">
        <v>42</v>
      </c>
      <c r="H1" s="11"/>
      <c r="I1" s="11"/>
      <c r="J1" s="11"/>
      <c r="K1" s="11"/>
    </row>
    <row r="2" spans="1:11" ht="18">
      <c r="A2" s="6" t="s">
        <v>0</v>
      </c>
      <c r="B2" s="10" t="s">
        <v>1</v>
      </c>
      <c r="C2" s="10"/>
      <c r="D2" s="10"/>
      <c r="E2" s="10"/>
      <c r="F2" s="10"/>
      <c r="G2" s="11"/>
      <c r="H2" s="11"/>
      <c r="I2" s="11"/>
      <c r="J2" s="11"/>
      <c r="K2" s="11"/>
    </row>
    <row r="3" spans="1:4" ht="12.75">
      <c r="A3" s="2"/>
      <c r="B3" s="3"/>
      <c r="C3" t="s">
        <v>16</v>
      </c>
      <c r="D3">
        <f>COUNTIF(B3:B28,"A")</f>
        <v>0</v>
      </c>
    </row>
    <row r="4" spans="1:4" ht="12.75">
      <c r="A4" s="2"/>
      <c r="B4" s="3"/>
      <c r="C4" t="s">
        <v>17</v>
      </c>
      <c r="D4">
        <f>COUNTIF(B3:B28,"B")</f>
        <v>0</v>
      </c>
    </row>
    <row r="5" spans="1:4" ht="12.75">
      <c r="A5" s="2"/>
      <c r="B5" s="3"/>
      <c r="C5" t="s">
        <v>18</v>
      </c>
      <c r="D5">
        <f>COUNTIF(B3:B28,"C")</f>
        <v>0</v>
      </c>
    </row>
    <row r="6" spans="1:4" ht="12.75">
      <c r="A6" s="2"/>
      <c r="B6" s="3"/>
      <c r="C6" t="s">
        <v>19</v>
      </c>
      <c r="D6">
        <f>COUNTIF(B3:B28,"D")</f>
        <v>0</v>
      </c>
    </row>
    <row r="7" spans="1:4" ht="12.75">
      <c r="A7" s="2"/>
      <c r="B7" s="3"/>
      <c r="C7" t="s">
        <v>20</v>
      </c>
      <c r="D7">
        <f>COUNTIF(B3:B28,"E")</f>
        <v>0</v>
      </c>
    </row>
    <row r="8" spans="1:4" ht="12.75">
      <c r="A8" s="2"/>
      <c r="B8" s="3"/>
      <c r="C8" t="s">
        <v>21</v>
      </c>
      <c r="D8">
        <f>COUNTIF(B3:B28,"F")</f>
        <v>0</v>
      </c>
    </row>
    <row r="9" spans="1:4" ht="12.75">
      <c r="A9" s="2"/>
      <c r="B9" s="3"/>
      <c r="C9" t="s">
        <v>22</v>
      </c>
      <c r="D9">
        <f>COUNTIF(B3:B28,"G")</f>
        <v>0</v>
      </c>
    </row>
    <row r="10" spans="1:4" ht="12.75">
      <c r="A10" s="2"/>
      <c r="B10" s="3"/>
      <c r="C10" t="s">
        <v>23</v>
      </c>
      <c r="D10">
        <f>COUNTIF(B3:B28,"H")</f>
        <v>0</v>
      </c>
    </row>
    <row r="11" spans="1:4" ht="12.75">
      <c r="A11" s="2"/>
      <c r="B11" s="3"/>
      <c r="C11" t="s">
        <v>24</v>
      </c>
      <c r="D11">
        <f>COUNTIF(B3:B28,"I")</f>
        <v>0</v>
      </c>
    </row>
    <row r="12" spans="1:4" ht="12.75">
      <c r="A12" s="2"/>
      <c r="B12" s="3"/>
      <c r="C12" t="s">
        <v>25</v>
      </c>
      <c r="D12">
        <f>COUNTIF(B3:B28,"J")</f>
        <v>0</v>
      </c>
    </row>
    <row r="13" spans="1:4" ht="12.75">
      <c r="A13" s="2"/>
      <c r="B13" s="3"/>
      <c r="C13" t="s">
        <v>26</v>
      </c>
      <c r="D13">
        <f>COUNTIF(B3:B28,"K")</f>
        <v>0</v>
      </c>
    </row>
    <row r="14" spans="1:4" ht="12.75">
      <c r="A14" s="2"/>
      <c r="B14" s="3"/>
      <c r="C14" t="s">
        <v>27</v>
      </c>
      <c r="D14">
        <f>COUNTIF(B3:B28,"L")</f>
        <v>0</v>
      </c>
    </row>
    <row r="15" spans="1:4" ht="12.75">
      <c r="A15" s="2"/>
      <c r="B15" s="3"/>
      <c r="C15" t="s">
        <v>28</v>
      </c>
      <c r="D15">
        <f>COUNTIF(B3:B28,"M")</f>
        <v>0</v>
      </c>
    </row>
    <row r="16" spans="1:4" ht="12.75">
      <c r="A16" s="2"/>
      <c r="B16" s="3"/>
      <c r="C16" t="s">
        <v>29</v>
      </c>
      <c r="D16">
        <f>COUNTIF(B3:B28,"N")</f>
        <v>0</v>
      </c>
    </row>
    <row r="17" spans="1:4" ht="12.75">
      <c r="A17" s="2"/>
      <c r="B17" s="3"/>
      <c r="C17" t="s">
        <v>30</v>
      </c>
      <c r="D17">
        <f>COUNTIF(B3:B28,"O")</f>
        <v>0</v>
      </c>
    </row>
    <row r="18" spans="1:4" ht="12.75">
      <c r="A18" s="2"/>
      <c r="B18" s="3"/>
      <c r="C18" t="s">
        <v>31</v>
      </c>
      <c r="D18">
        <f>COUNTIF(B3:B28,"P")</f>
        <v>0</v>
      </c>
    </row>
    <row r="19" spans="1:4" ht="12.75">
      <c r="A19" s="1"/>
      <c r="B19" s="3"/>
      <c r="C19" t="s">
        <v>32</v>
      </c>
      <c r="D19">
        <f>COUNTIF(B3:B28,"Q")</f>
        <v>0</v>
      </c>
    </row>
    <row r="20" spans="1:4" ht="12.75">
      <c r="A20" s="1"/>
      <c r="B20" s="3"/>
      <c r="C20" t="s">
        <v>33</v>
      </c>
      <c r="D20">
        <f>COUNTIF(B3:B28,"R")</f>
        <v>0</v>
      </c>
    </row>
    <row r="21" spans="1:4" ht="12.75">
      <c r="A21" s="1"/>
      <c r="B21" s="3"/>
      <c r="C21" t="s">
        <v>34</v>
      </c>
      <c r="D21">
        <f>COUNTIF(B3:B28,"S")</f>
        <v>0</v>
      </c>
    </row>
    <row r="22" spans="1:4" ht="12.75">
      <c r="A22" s="1"/>
      <c r="B22" s="3"/>
      <c r="C22" t="s">
        <v>35</v>
      </c>
      <c r="D22">
        <f>COUNTIF(B3:B28,"T")</f>
        <v>0</v>
      </c>
    </row>
    <row r="23" spans="1:4" ht="12.75">
      <c r="A23" s="1"/>
      <c r="B23" s="3"/>
      <c r="C23" t="s">
        <v>36</v>
      </c>
      <c r="D23">
        <f>COUNTIF(B3:B28,"U")</f>
        <v>0</v>
      </c>
    </row>
    <row r="24" spans="1:4" ht="12.75">
      <c r="A24" s="1"/>
      <c r="B24" s="3"/>
      <c r="C24" t="s">
        <v>37</v>
      </c>
      <c r="D24">
        <f>COUNTIF(B3:B28,"V")</f>
        <v>0</v>
      </c>
    </row>
    <row r="25" spans="1:4" ht="12.75">
      <c r="A25" s="1"/>
      <c r="B25" s="3"/>
      <c r="C25" t="s">
        <v>38</v>
      </c>
      <c r="D25">
        <f>COUNTIF(B3:B28,"W")</f>
        <v>0</v>
      </c>
    </row>
    <row r="26" spans="1:4" ht="12.75">
      <c r="A26" s="1"/>
      <c r="B26" s="3"/>
      <c r="C26" t="s">
        <v>39</v>
      </c>
      <c r="D26">
        <f>COUNTIF(B3:B28,"X")</f>
        <v>0</v>
      </c>
    </row>
    <row r="27" spans="1:4" ht="12.75">
      <c r="A27" s="1"/>
      <c r="B27" s="3"/>
      <c r="C27" t="s">
        <v>40</v>
      </c>
      <c r="D27">
        <f>COUNTIF(B3:B28,"Y")</f>
        <v>0</v>
      </c>
    </row>
    <row r="28" spans="1:4" ht="12.75">
      <c r="A28" s="1"/>
      <c r="B28" s="3"/>
      <c r="C28" t="s">
        <v>41</v>
      </c>
      <c r="D28" s="4">
        <f>COUNTIF(B3:B28,"Z")</f>
        <v>0</v>
      </c>
    </row>
  </sheetData>
  <sheetProtection/>
  <mergeCells count="3">
    <mergeCell ref="B1:F1"/>
    <mergeCell ref="B2:F2"/>
    <mergeCell ref="G1:K2"/>
  </mergeCells>
  <printOptions/>
  <pageMargins left="0.75" right="0.75" top="1" bottom="1" header="0.5" footer="0.5"/>
  <pageSetup horizontalDpi="600" verticalDpi="600" orientation="portrait" r:id="rId2"/>
  <drawing r:id="rId1"/>
</worksheet>
</file>

<file path=xl/worksheets/sheet50.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131</v>
      </c>
      <c r="H1" s="11"/>
      <c r="I1" s="11"/>
      <c r="J1" s="11"/>
      <c r="K1" s="11"/>
    </row>
    <row r="2" spans="1:11" ht="18">
      <c r="A2" s="6" t="s">
        <v>0</v>
      </c>
      <c r="B2" s="10" t="s">
        <v>1</v>
      </c>
      <c r="C2" s="10"/>
      <c r="D2" s="10"/>
      <c r="E2" s="10"/>
      <c r="F2" s="10"/>
      <c r="G2" s="11"/>
      <c r="H2" s="11"/>
      <c r="I2" s="11"/>
      <c r="J2" s="11"/>
      <c r="K2" s="11"/>
    </row>
    <row r="3" spans="1:4" ht="12.75">
      <c r="A3" s="2"/>
      <c r="B3" s="3"/>
      <c r="C3" t="s">
        <v>221</v>
      </c>
      <c r="D3">
        <f>COUNTIF(B3:B28,"Chocolate")</f>
        <v>0</v>
      </c>
    </row>
    <row r="4" spans="1:4" ht="12.75">
      <c r="A4" s="2"/>
      <c r="B4" s="3"/>
      <c r="C4" t="s">
        <v>222</v>
      </c>
      <c r="D4">
        <f>COUNTIF(B3:B28,"Vanilla")</f>
        <v>0</v>
      </c>
    </row>
    <row r="5" spans="1:4" ht="12.75">
      <c r="A5" s="2"/>
      <c r="B5" s="3"/>
      <c r="C5" t="s">
        <v>223</v>
      </c>
      <c r="D5">
        <f>COUNTIF(B3:B28,"Strawberry")</f>
        <v>0</v>
      </c>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51.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132</v>
      </c>
      <c r="H1" s="11"/>
      <c r="I1" s="11"/>
      <c r="J1" s="11"/>
      <c r="K1" s="11"/>
    </row>
    <row r="2" spans="1:11" ht="18">
      <c r="A2" s="6" t="s">
        <v>0</v>
      </c>
      <c r="B2" s="10" t="s">
        <v>1</v>
      </c>
      <c r="C2" s="10"/>
      <c r="D2" s="10"/>
      <c r="E2" s="10"/>
      <c r="F2" s="10"/>
      <c r="G2" s="11"/>
      <c r="H2" s="11"/>
      <c r="I2" s="11"/>
      <c r="J2" s="11"/>
      <c r="K2" s="11"/>
    </row>
    <row r="3" spans="1:4" ht="12.75">
      <c r="A3" s="2"/>
      <c r="B3" s="3"/>
      <c r="C3" t="s">
        <v>224</v>
      </c>
      <c r="D3">
        <f>COUNTIF(B3:B28,"Apple")</f>
        <v>0</v>
      </c>
    </row>
    <row r="4" spans="1:4" ht="12.75">
      <c r="A4" s="2"/>
      <c r="B4" s="3"/>
      <c r="C4" t="s">
        <v>225</v>
      </c>
      <c r="D4">
        <f>COUNTIF(B3:B28,"Banana")</f>
        <v>0</v>
      </c>
    </row>
    <row r="5" spans="1:4" ht="12.75">
      <c r="A5" s="2"/>
      <c r="B5" s="3"/>
      <c r="C5" t="s">
        <v>226</v>
      </c>
      <c r="D5">
        <f>COUNTIF(B3:B28,"Peach")</f>
        <v>0</v>
      </c>
    </row>
    <row r="6" spans="1:4" ht="12.75">
      <c r="A6" s="2"/>
      <c r="B6" s="3"/>
      <c r="C6" t="s">
        <v>227</v>
      </c>
      <c r="D6">
        <f>COUNTIF(B3:B28,"Pear")</f>
        <v>0</v>
      </c>
    </row>
    <row r="7" spans="1:4" ht="12.75">
      <c r="A7" s="2"/>
      <c r="B7" s="3"/>
      <c r="C7" t="s">
        <v>228</v>
      </c>
      <c r="D7">
        <f>COUNTIF(B3:B28,"Watermelon")</f>
        <v>0</v>
      </c>
    </row>
    <row r="8" spans="1:4" ht="12.75">
      <c r="A8" s="2"/>
      <c r="B8" s="3"/>
      <c r="C8" t="s">
        <v>209</v>
      </c>
      <c r="D8">
        <f>COUNTIF(B3:B28,"Orange")</f>
        <v>0</v>
      </c>
    </row>
    <row r="9" spans="1:4" ht="12.75">
      <c r="A9" s="2"/>
      <c r="B9" s="3"/>
      <c r="C9" t="s">
        <v>229</v>
      </c>
      <c r="D9">
        <f>COUNTIF(B3:B28,"Kiwi")</f>
        <v>0</v>
      </c>
    </row>
    <row r="10" spans="1:4" ht="12.75">
      <c r="A10" s="2"/>
      <c r="B10" s="3"/>
      <c r="C10" t="s">
        <v>223</v>
      </c>
      <c r="D10">
        <f>COUNTIF(B3:B28,"Strawberry")</f>
        <v>0</v>
      </c>
    </row>
    <row r="11" spans="1:4" ht="12.75">
      <c r="A11" s="2"/>
      <c r="B11" s="3"/>
      <c r="C11" t="s">
        <v>230</v>
      </c>
      <c r="D11">
        <f>COUNTIF(B3:B28,"Blueberry")</f>
        <v>0</v>
      </c>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52.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133</v>
      </c>
      <c r="H1" s="11"/>
      <c r="I1" s="11"/>
      <c r="J1" s="11"/>
      <c r="K1" s="11"/>
    </row>
    <row r="2" spans="1:11" ht="18">
      <c r="A2" s="6" t="s">
        <v>0</v>
      </c>
      <c r="B2" s="10" t="s">
        <v>1</v>
      </c>
      <c r="C2" s="10"/>
      <c r="D2" s="10"/>
      <c r="E2" s="10"/>
      <c r="F2" s="10"/>
      <c r="G2" s="11"/>
      <c r="H2" s="11"/>
      <c r="I2" s="11"/>
      <c r="J2" s="11"/>
      <c r="K2" s="11"/>
    </row>
    <row r="3" spans="1:4" ht="12.75">
      <c r="A3" s="2"/>
      <c r="B3" s="3"/>
      <c r="C3" t="s">
        <v>224</v>
      </c>
      <c r="D3">
        <f>COUNTIF(B3:B28,"Apple")</f>
        <v>0</v>
      </c>
    </row>
    <row r="4" spans="1:4" ht="12.75">
      <c r="A4" s="2"/>
      <c r="B4" s="3"/>
      <c r="C4" t="s">
        <v>225</v>
      </c>
      <c r="D4">
        <f>COUNTIF(B3:B28,"Banana")</f>
        <v>0</v>
      </c>
    </row>
    <row r="5" spans="1:4" ht="12.75">
      <c r="A5" s="2"/>
      <c r="B5" s="3"/>
      <c r="C5" t="s">
        <v>226</v>
      </c>
      <c r="D5">
        <f>COUNTIF(B3:B28,"Peach")</f>
        <v>0</v>
      </c>
    </row>
    <row r="6" spans="1:4" ht="12.75">
      <c r="A6" s="2"/>
      <c r="B6" s="3"/>
      <c r="C6" t="s">
        <v>227</v>
      </c>
      <c r="D6">
        <f>COUNTIF(B3:B28,"Pear")</f>
        <v>0</v>
      </c>
    </row>
    <row r="7" spans="1:4" ht="12.75">
      <c r="A7" s="2"/>
      <c r="B7" s="3"/>
      <c r="C7" t="s">
        <v>228</v>
      </c>
      <c r="D7">
        <f>COUNTIF(B3:B28,"Watermelon")</f>
        <v>0</v>
      </c>
    </row>
    <row r="8" spans="1:4" ht="12.75">
      <c r="A8" s="2"/>
      <c r="B8" s="3"/>
      <c r="C8" t="s">
        <v>209</v>
      </c>
      <c r="D8">
        <f>COUNTIF(B3:B28,"Orange")</f>
        <v>0</v>
      </c>
    </row>
    <row r="9" spans="1:4" ht="12.75">
      <c r="A9" s="2"/>
      <c r="B9" s="3"/>
      <c r="C9" t="s">
        <v>229</v>
      </c>
      <c r="D9">
        <f>COUNTIF(B3:B28,"Kiwi")</f>
        <v>0</v>
      </c>
    </row>
    <row r="10" spans="1:4" ht="12.75">
      <c r="A10" s="2"/>
      <c r="B10" s="3"/>
      <c r="C10" t="s">
        <v>223</v>
      </c>
      <c r="D10">
        <f>COUNTIF(B3:B28,"Strawberry")</f>
        <v>0</v>
      </c>
    </row>
    <row r="11" spans="1:4" ht="12.75">
      <c r="A11" s="2"/>
      <c r="B11" s="3"/>
      <c r="C11" t="s">
        <v>230</v>
      </c>
      <c r="D11">
        <f>COUNTIF(B3:B28,"Blueberry")</f>
        <v>0</v>
      </c>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53.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134</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5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135</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5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136</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56.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137</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57.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138</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58.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139</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59.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140</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2890625" style="0" customWidth="1"/>
    <col min="11" max="11" width="0" style="0" hidden="1" customWidth="1"/>
  </cols>
  <sheetData>
    <row r="1" spans="1:11" ht="26.25">
      <c r="A1" s="7" t="s">
        <v>594</v>
      </c>
      <c r="B1" s="9" t="s">
        <v>2</v>
      </c>
      <c r="C1" s="9"/>
      <c r="D1" s="9"/>
      <c r="E1" s="9"/>
      <c r="F1" s="9"/>
      <c r="G1" s="11" t="s">
        <v>43</v>
      </c>
      <c r="H1" s="11"/>
      <c r="I1" s="11"/>
      <c r="J1" s="11"/>
      <c r="K1" s="11"/>
    </row>
    <row r="2" spans="1:11" ht="18">
      <c r="A2" s="6" t="s">
        <v>0</v>
      </c>
      <c r="B2" s="10" t="s">
        <v>1</v>
      </c>
      <c r="C2" s="10"/>
      <c r="D2" s="10"/>
      <c r="E2" s="10"/>
      <c r="F2" s="10"/>
      <c r="G2" s="11"/>
      <c r="H2" s="11"/>
      <c r="I2" s="11"/>
      <c r="J2" s="11"/>
      <c r="K2" s="11"/>
    </row>
    <row r="3" spans="1:4" ht="12.75">
      <c r="A3" s="2"/>
      <c r="B3" s="3"/>
      <c r="C3" t="s">
        <v>44</v>
      </c>
      <c r="D3">
        <f>COUNTIF(B3:B28,"January")</f>
        <v>0</v>
      </c>
    </row>
    <row r="4" spans="1:4" ht="12.75">
      <c r="A4" s="2"/>
      <c r="B4" s="3"/>
      <c r="C4" t="s">
        <v>45</v>
      </c>
      <c r="D4">
        <f>COUNTIF(B3:B28,"February")</f>
        <v>0</v>
      </c>
    </row>
    <row r="5" spans="1:4" ht="12.75">
      <c r="A5" s="2"/>
      <c r="B5" s="3"/>
      <c r="C5" t="s">
        <v>46</v>
      </c>
      <c r="D5">
        <f>COUNTIF(B3:B28,"March")</f>
        <v>0</v>
      </c>
    </row>
    <row r="6" spans="1:4" ht="12.75">
      <c r="A6" s="2"/>
      <c r="B6" s="3"/>
      <c r="C6" t="s">
        <v>47</v>
      </c>
      <c r="D6">
        <f>COUNTIF(B3:B28,"April")</f>
        <v>0</v>
      </c>
    </row>
    <row r="7" spans="1:4" ht="12.75">
      <c r="A7" s="2"/>
      <c r="B7" s="3"/>
      <c r="C7" t="s">
        <v>48</v>
      </c>
      <c r="D7">
        <f>COUNTIF(B3:B28,"May")</f>
        <v>0</v>
      </c>
    </row>
    <row r="8" spans="1:4" ht="12.75">
      <c r="A8" s="2"/>
      <c r="B8" s="3"/>
      <c r="C8" t="s">
        <v>49</v>
      </c>
      <c r="D8">
        <f>COUNTIF(B3:B28,"June")</f>
        <v>0</v>
      </c>
    </row>
    <row r="9" spans="1:4" ht="12.75">
      <c r="A9" s="2"/>
      <c r="B9" s="3"/>
      <c r="C9" t="s">
        <v>50</v>
      </c>
      <c r="D9">
        <f>COUNTIF(B3:B28,"July")</f>
        <v>0</v>
      </c>
    </row>
    <row r="10" spans="1:4" ht="12.75">
      <c r="A10" s="2"/>
      <c r="B10" s="3"/>
      <c r="C10" t="s">
        <v>51</v>
      </c>
      <c r="D10">
        <f>COUNTIF(B3:B28,"August")</f>
        <v>0</v>
      </c>
    </row>
    <row r="11" spans="1:4" ht="12.75">
      <c r="A11" s="2"/>
      <c r="B11" s="3"/>
      <c r="C11" t="s">
        <v>52</v>
      </c>
      <c r="D11">
        <f>COUNTIF(B3:B28,"September")</f>
        <v>0</v>
      </c>
    </row>
    <row r="12" spans="1:4" ht="12.75">
      <c r="A12" s="2"/>
      <c r="B12" s="3"/>
      <c r="C12" t="s">
        <v>53</v>
      </c>
      <c r="D12">
        <f>COUNTIF(B3:B28,"October")</f>
        <v>0</v>
      </c>
    </row>
    <row r="13" spans="1:4" ht="12.75">
      <c r="A13" s="2"/>
      <c r="B13" s="3"/>
      <c r="C13" t="s">
        <v>54</v>
      </c>
      <c r="D13">
        <f>COUNTIF(B3:B28,"November")</f>
        <v>0</v>
      </c>
    </row>
    <row r="14" spans="1:4" ht="12.75">
      <c r="A14" s="2"/>
      <c r="B14" s="3"/>
      <c r="C14" t="s">
        <v>55</v>
      </c>
      <c r="D14">
        <f>COUNTIF(B3:B28,"December")</f>
        <v>0</v>
      </c>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60.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141</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61.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142</v>
      </c>
      <c r="H1" s="11"/>
      <c r="I1" s="11"/>
      <c r="J1" s="11"/>
      <c r="K1" s="11"/>
    </row>
    <row r="2" spans="1:11" ht="18">
      <c r="A2" s="6" t="s">
        <v>0</v>
      </c>
      <c r="B2" s="10" t="s">
        <v>1</v>
      </c>
      <c r="C2" s="10"/>
      <c r="D2" s="10"/>
      <c r="E2" s="10"/>
      <c r="F2" s="10"/>
      <c r="G2" s="11"/>
      <c r="H2" s="11"/>
      <c r="I2" s="11"/>
      <c r="J2" s="11"/>
      <c r="K2" s="11"/>
    </row>
    <row r="3" spans="1:2" ht="12.75">
      <c r="A3" s="2"/>
      <c r="B3" s="3"/>
    </row>
    <row r="4" spans="1:4" ht="12.75">
      <c r="A4" s="2"/>
      <c r="B4" s="3"/>
      <c r="C4" t="s">
        <v>288</v>
      </c>
      <c r="D4">
        <f>COUNTIF(B3:B28,"1""")</f>
        <v>0</v>
      </c>
    </row>
    <row r="5" spans="1:4" ht="12.75">
      <c r="A5" s="2"/>
      <c r="B5" s="3"/>
      <c r="C5" t="s">
        <v>289</v>
      </c>
      <c r="D5">
        <f>COUNTIF(B3:B28,"2""")</f>
        <v>0</v>
      </c>
    </row>
    <row r="6" spans="1:4" ht="12.75">
      <c r="A6" s="2"/>
      <c r="B6" s="3"/>
      <c r="C6" t="s">
        <v>290</v>
      </c>
      <c r="D6">
        <f>COUNTIF(B3:B28,"3""")</f>
        <v>0</v>
      </c>
    </row>
    <row r="7" spans="1:4" ht="12.75">
      <c r="A7" s="2"/>
      <c r="B7" s="3"/>
      <c r="C7" t="s">
        <v>291</v>
      </c>
      <c r="D7">
        <f>COUNTIF(B3:B28,"4""")</f>
        <v>0</v>
      </c>
    </row>
    <row r="8" spans="1:4" ht="12.75">
      <c r="A8" s="2"/>
      <c r="B8" s="3"/>
      <c r="C8" t="s">
        <v>292</v>
      </c>
      <c r="D8">
        <f>COUNTIF(B3:B28,"5""")</f>
        <v>0</v>
      </c>
    </row>
    <row r="9" spans="1:4" ht="12.75">
      <c r="A9" s="2"/>
      <c r="B9" s="3"/>
      <c r="C9" t="s">
        <v>293</v>
      </c>
      <c r="D9">
        <f>COUNTIF(B3:B28,"6""")</f>
        <v>0</v>
      </c>
    </row>
    <row r="10" spans="1:4" ht="12.75">
      <c r="A10" s="2"/>
      <c r="B10" s="3"/>
      <c r="C10" t="s">
        <v>294</v>
      </c>
      <c r="D10">
        <f>COUNTIF(B3:B28,"7""")</f>
        <v>0</v>
      </c>
    </row>
    <row r="11" spans="1:4" ht="12.75">
      <c r="A11" s="2"/>
      <c r="B11" s="3"/>
      <c r="C11" t="s">
        <v>295</v>
      </c>
      <c r="D11">
        <f>COUNTIF(B3:B28,"8""")</f>
        <v>0</v>
      </c>
    </row>
    <row r="12" spans="1:4" ht="12.75">
      <c r="A12" s="2"/>
      <c r="B12" s="3"/>
      <c r="C12" t="s">
        <v>296</v>
      </c>
      <c r="D12">
        <f>COUNTIF(B3:B28,"9""")</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62.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143</v>
      </c>
      <c r="H1" s="11"/>
      <c r="I1" s="11"/>
      <c r="J1" s="11"/>
      <c r="K1" s="11"/>
    </row>
    <row r="2" spans="1:11" ht="18">
      <c r="A2" s="6" t="s">
        <v>0</v>
      </c>
      <c r="B2" s="10" t="s">
        <v>1</v>
      </c>
      <c r="C2" s="10"/>
      <c r="D2" s="10"/>
      <c r="E2" s="10"/>
      <c r="F2" s="10"/>
      <c r="G2" s="11"/>
      <c r="H2" s="11"/>
      <c r="I2" s="11"/>
      <c r="J2" s="11"/>
      <c r="K2" s="11"/>
    </row>
    <row r="3" spans="1:4" ht="12.75">
      <c r="A3" s="2"/>
      <c r="B3" s="3"/>
      <c r="C3" t="s">
        <v>231</v>
      </c>
      <c r="D3">
        <f>COUNTIF(B3:B28,"Math")</f>
        <v>0</v>
      </c>
    </row>
    <row r="4" spans="1:4" ht="12.75">
      <c r="A4" s="2"/>
      <c r="B4" s="3"/>
      <c r="C4" t="s">
        <v>232</v>
      </c>
      <c r="D4">
        <f>COUNTIF(B3:B28,"Reading")</f>
        <v>0</v>
      </c>
    </row>
    <row r="5" spans="1:4" ht="12.75">
      <c r="A5" s="2"/>
      <c r="B5" s="3"/>
      <c r="C5" t="s">
        <v>233</v>
      </c>
      <c r="D5">
        <f>COUNTIF(B3:B28,"Writing")</f>
        <v>0</v>
      </c>
    </row>
    <row r="6" spans="1:4" ht="12.75">
      <c r="A6" s="2"/>
      <c r="B6" s="3"/>
      <c r="C6" t="s">
        <v>234</v>
      </c>
      <c r="D6">
        <f>COUNTIF(B3:B28,"Science")</f>
        <v>0</v>
      </c>
    </row>
    <row r="7" spans="1:4" ht="12.75">
      <c r="A7" s="2"/>
      <c r="B7" s="3"/>
      <c r="C7" t="s">
        <v>235</v>
      </c>
      <c r="D7">
        <f>COUNTIF(B3:B28,"Health")</f>
        <v>0</v>
      </c>
    </row>
    <row r="8" spans="1:4" ht="12.75">
      <c r="A8" s="2"/>
      <c r="B8" s="3"/>
      <c r="C8" t="s">
        <v>236</v>
      </c>
      <c r="D8">
        <f>COUNTIF(B3:B28,"Social Studies")</f>
        <v>0</v>
      </c>
    </row>
    <row r="9" spans="1:4" ht="12.75">
      <c r="A9" s="2"/>
      <c r="B9" s="3"/>
      <c r="C9" t="s">
        <v>237</v>
      </c>
      <c r="D9">
        <f>COUNTIF(B3:B28,"Spelling")</f>
        <v>0</v>
      </c>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63.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144</v>
      </c>
      <c r="H1" s="11"/>
      <c r="I1" s="11"/>
      <c r="J1" s="11"/>
      <c r="K1" s="11"/>
    </row>
    <row r="2" spans="1:11" ht="18">
      <c r="A2" s="6" t="s">
        <v>0</v>
      </c>
      <c r="B2" s="10" t="s">
        <v>1</v>
      </c>
      <c r="C2" s="10"/>
      <c r="D2" s="10"/>
      <c r="E2" s="10"/>
      <c r="F2" s="10"/>
      <c r="G2" s="11"/>
      <c r="H2" s="11"/>
      <c r="I2" s="11"/>
      <c r="J2" s="11"/>
      <c r="K2" s="11"/>
    </row>
    <row r="3" spans="1:4" ht="12.75">
      <c r="A3" s="2"/>
      <c r="B3" s="3"/>
      <c r="C3" t="s">
        <v>231</v>
      </c>
      <c r="D3">
        <f>COUNTIF(B3:B28,"Math")</f>
        <v>0</v>
      </c>
    </row>
    <row r="4" spans="1:4" ht="12.75">
      <c r="A4" s="2"/>
      <c r="B4" s="3"/>
      <c r="C4" t="s">
        <v>232</v>
      </c>
      <c r="D4">
        <f>COUNTIF(B3:B28,"Reading")</f>
        <v>0</v>
      </c>
    </row>
    <row r="5" spans="1:4" ht="12.75">
      <c r="A5" s="2"/>
      <c r="B5" s="3"/>
      <c r="C5" t="s">
        <v>233</v>
      </c>
      <c r="D5">
        <f>COUNTIF(B3:B28,"Writing")</f>
        <v>0</v>
      </c>
    </row>
    <row r="6" spans="1:4" ht="12.75">
      <c r="A6" s="2"/>
      <c r="B6" s="3"/>
      <c r="C6" t="s">
        <v>234</v>
      </c>
      <c r="D6">
        <f>COUNTIF(B3:B28,"Science")</f>
        <v>0</v>
      </c>
    </row>
    <row r="7" spans="1:4" ht="12.75">
      <c r="A7" s="2"/>
      <c r="B7" s="3"/>
      <c r="C7" t="s">
        <v>235</v>
      </c>
      <c r="D7">
        <f>COUNTIF(B3:B28,"Health")</f>
        <v>0</v>
      </c>
    </row>
    <row r="8" spans="1:4" ht="12.75">
      <c r="A8" s="2"/>
      <c r="B8" s="3"/>
      <c r="C8" t="s">
        <v>236</v>
      </c>
      <c r="D8">
        <f>COUNTIF(B3:B28,"Social Studies")</f>
        <v>0</v>
      </c>
    </row>
    <row r="9" spans="1:4" ht="12.75">
      <c r="A9" s="2"/>
      <c r="B9" s="3"/>
      <c r="C9" t="s">
        <v>237</v>
      </c>
      <c r="D9">
        <f>COUNTIF(B3:B28,"Spelling")</f>
        <v>0</v>
      </c>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6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145</v>
      </c>
      <c r="H1" s="11"/>
      <c r="I1" s="11"/>
      <c r="J1" s="11"/>
      <c r="K1" s="11"/>
    </row>
    <row r="2" spans="1:11" ht="18">
      <c r="A2" s="6" t="s">
        <v>0</v>
      </c>
      <c r="B2" s="10" t="s">
        <v>1</v>
      </c>
      <c r="C2" s="10"/>
      <c r="D2" s="10"/>
      <c r="E2" s="10"/>
      <c r="F2" s="10"/>
      <c r="G2" s="11"/>
      <c r="H2" s="11"/>
      <c r="I2" s="11"/>
      <c r="J2" s="11"/>
      <c r="K2" s="11"/>
    </row>
    <row r="3" spans="1:4" ht="12.75">
      <c r="A3" s="2"/>
      <c r="B3" s="3"/>
      <c r="C3" t="s">
        <v>231</v>
      </c>
      <c r="D3">
        <f>COUNTIF(B3:B28,"Math")</f>
        <v>0</v>
      </c>
    </row>
    <row r="4" spans="1:4" ht="12.75">
      <c r="A4" s="2"/>
      <c r="B4" s="3"/>
      <c r="C4" t="s">
        <v>232</v>
      </c>
      <c r="D4">
        <f>COUNTIF(B3:B28,"Reading")</f>
        <v>0</v>
      </c>
    </row>
    <row r="5" spans="1:4" ht="12.75">
      <c r="A5" s="2"/>
      <c r="B5" s="3"/>
      <c r="C5" t="s">
        <v>233</v>
      </c>
      <c r="D5">
        <f>COUNTIF(B3:B28,"Writing")</f>
        <v>0</v>
      </c>
    </row>
    <row r="6" spans="1:4" ht="12.75">
      <c r="A6" s="2"/>
      <c r="B6" s="3"/>
      <c r="C6" t="s">
        <v>234</v>
      </c>
      <c r="D6">
        <f>COUNTIF(B3:B28,"Science")</f>
        <v>0</v>
      </c>
    </row>
    <row r="7" spans="1:4" ht="12.75">
      <c r="A7" s="2"/>
      <c r="B7" s="3"/>
      <c r="C7" t="s">
        <v>235</v>
      </c>
      <c r="D7">
        <f>COUNTIF(B3:B28,"Health")</f>
        <v>0</v>
      </c>
    </row>
    <row r="8" spans="1:4" ht="12.75">
      <c r="A8" s="2"/>
      <c r="B8" s="3"/>
      <c r="C8" t="s">
        <v>236</v>
      </c>
      <c r="D8">
        <f>COUNTIF(B3:B28,"Social Studies")</f>
        <v>0</v>
      </c>
    </row>
    <row r="9" spans="1:4" ht="12.75">
      <c r="A9" s="2"/>
      <c r="B9" s="3"/>
      <c r="C9" t="s">
        <v>237</v>
      </c>
      <c r="D9">
        <f>COUNTIF(B3:B28,"Spelling")</f>
        <v>0</v>
      </c>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6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146</v>
      </c>
      <c r="H1" s="11"/>
      <c r="I1" s="11"/>
      <c r="J1" s="11"/>
      <c r="K1" s="11"/>
    </row>
    <row r="2" spans="1:11" ht="18">
      <c r="A2" s="6" t="s">
        <v>0</v>
      </c>
      <c r="B2" s="10" t="s">
        <v>1</v>
      </c>
      <c r="C2" s="10"/>
      <c r="D2" s="10"/>
      <c r="E2" s="10"/>
      <c r="F2" s="10"/>
      <c r="G2" s="11"/>
      <c r="H2" s="11"/>
      <c r="I2" s="11"/>
      <c r="J2" s="11"/>
      <c r="K2" s="11"/>
    </row>
    <row r="3" spans="1:4" ht="12.75">
      <c r="A3" s="2"/>
      <c r="B3" s="3"/>
      <c r="C3" t="s">
        <v>180</v>
      </c>
      <c r="D3">
        <f>COUNTIF(B3:B28,"Red")</f>
        <v>0</v>
      </c>
    </row>
    <row r="4" spans="1:4" ht="12.75">
      <c r="A4" s="2"/>
      <c r="B4" s="3"/>
      <c r="C4" t="s">
        <v>200</v>
      </c>
      <c r="D4">
        <f>COUNTIF(B3:B28,"Blue")</f>
        <v>0</v>
      </c>
    </row>
    <row r="5" spans="1:4" ht="12.75">
      <c r="A5" s="2"/>
      <c r="B5" s="3"/>
      <c r="C5" t="s">
        <v>207</v>
      </c>
      <c r="D5">
        <f>COUNTIF(B3:B28,"Purple")</f>
        <v>0</v>
      </c>
    </row>
    <row r="6" spans="1:4" ht="12.75">
      <c r="A6" s="2"/>
      <c r="B6" s="3"/>
      <c r="C6" t="s">
        <v>201</v>
      </c>
      <c r="D6">
        <f>COUNTIF(B3:B28,"Green")</f>
        <v>0</v>
      </c>
    </row>
    <row r="7" spans="1:4" ht="12.75">
      <c r="A7" s="2"/>
      <c r="B7" s="3"/>
      <c r="C7" t="s">
        <v>209</v>
      </c>
      <c r="D7">
        <f>COUNTIF(B3:B28,"Orange")</f>
        <v>0</v>
      </c>
    </row>
    <row r="8" spans="1:4" ht="12.75">
      <c r="A8" s="2"/>
      <c r="B8" s="3"/>
      <c r="C8" t="s">
        <v>206</v>
      </c>
      <c r="D8">
        <f>COUNTIF(B3:B28,"Yellow")</f>
        <v>0</v>
      </c>
    </row>
    <row r="9" spans="1:4" ht="12.75">
      <c r="A9" s="2"/>
      <c r="B9" s="3"/>
      <c r="C9" t="s">
        <v>177</v>
      </c>
      <c r="D9">
        <f>COUNTIF(B3:B28,"Black")</f>
        <v>0</v>
      </c>
    </row>
    <row r="10" spans="1:4" ht="12.75">
      <c r="A10" s="2"/>
      <c r="B10" s="3"/>
      <c r="C10" t="s">
        <v>179</v>
      </c>
      <c r="D10">
        <f>COUNTIF(B3:B28,"Brown")</f>
        <v>0</v>
      </c>
    </row>
    <row r="11" spans="1:4" ht="12.75">
      <c r="A11" s="2"/>
      <c r="B11" s="3"/>
      <c r="C11" t="s">
        <v>208</v>
      </c>
      <c r="D11">
        <f>COUNTIF(B3:B28,"White")</f>
        <v>0</v>
      </c>
    </row>
    <row r="12" spans="1:4" ht="12.75">
      <c r="A12" s="2"/>
      <c r="B12" s="3"/>
      <c r="C12" t="s">
        <v>210</v>
      </c>
      <c r="D12">
        <f>COUNTIF(B3:B28,"Pink")</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66.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147</v>
      </c>
      <c r="H1" s="11"/>
      <c r="I1" s="11"/>
      <c r="J1" s="11"/>
      <c r="K1" s="11"/>
    </row>
    <row r="2" spans="1:11" ht="18">
      <c r="A2" s="6" t="s">
        <v>0</v>
      </c>
      <c r="B2" s="10" t="s">
        <v>1</v>
      </c>
      <c r="C2" s="10"/>
      <c r="D2" s="10"/>
      <c r="E2" s="10"/>
      <c r="F2" s="10"/>
      <c r="G2" s="11"/>
      <c r="H2" s="11"/>
      <c r="I2" s="11"/>
      <c r="J2" s="11"/>
      <c r="K2" s="11"/>
    </row>
    <row r="3" spans="1:4" ht="12.75">
      <c r="A3" s="2"/>
      <c r="B3" s="3"/>
      <c r="C3" t="s">
        <v>238</v>
      </c>
      <c r="D3">
        <f>COUNTIF(B3:B28,"Soccer")</f>
        <v>0</v>
      </c>
    </row>
    <row r="4" spans="1:4" ht="12.75">
      <c r="A4" s="2"/>
      <c r="B4" s="3"/>
      <c r="C4" t="s">
        <v>239</v>
      </c>
      <c r="D4">
        <f>COUNTIF(B3:B28,"Basketball")</f>
        <v>0</v>
      </c>
    </row>
    <row r="5" spans="1:4" ht="12.75">
      <c r="A5" s="2"/>
      <c r="B5" s="3"/>
      <c r="C5" t="s">
        <v>240</v>
      </c>
      <c r="D5">
        <f>COUNTIF(B3:B28,"Football")</f>
        <v>0</v>
      </c>
    </row>
    <row r="6" spans="1:4" ht="12.75">
      <c r="A6" s="2"/>
      <c r="B6" s="3"/>
      <c r="C6" t="s">
        <v>241</v>
      </c>
      <c r="D6">
        <f>COUNTIF(B3:B28,"Hockey")</f>
        <v>0</v>
      </c>
    </row>
    <row r="7" spans="1:4" ht="12.75">
      <c r="A7" s="2"/>
      <c r="B7" s="3"/>
      <c r="C7" t="s">
        <v>242</v>
      </c>
      <c r="D7">
        <f>COUNTIF(B3:B28,"Baseball")</f>
        <v>0</v>
      </c>
    </row>
    <row r="8" spans="1:4" ht="12.75">
      <c r="A8" s="2"/>
      <c r="B8" s="3"/>
      <c r="C8" t="s">
        <v>243</v>
      </c>
      <c r="D8">
        <f>COUNTIF(B3:B28,"Tennis")</f>
        <v>0</v>
      </c>
    </row>
    <row r="9" spans="1:4" ht="12.75">
      <c r="A9" s="2"/>
      <c r="B9" s="3"/>
      <c r="C9" t="s">
        <v>244</v>
      </c>
      <c r="D9">
        <f>COUNTIF(B3:B28,"Golf")</f>
        <v>0</v>
      </c>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67.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148</v>
      </c>
      <c r="H1" s="11"/>
      <c r="I1" s="11"/>
      <c r="J1" s="11"/>
      <c r="K1" s="11"/>
    </row>
    <row r="2" spans="1:11" ht="18">
      <c r="A2" s="6" t="s">
        <v>0</v>
      </c>
      <c r="B2" s="10" t="s">
        <v>1</v>
      </c>
      <c r="C2" s="10"/>
      <c r="D2" s="10"/>
      <c r="E2" s="10"/>
      <c r="F2" s="10"/>
      <c r="G2" s="11"/>
      <c r="H2" s="11"/>
      <c r="I2" s="11"/>
      <c r="J2" s="11"/>
      <c r="K2" s="11"/>
    </row>
    <row r="3" spans="1:4" ht="12.75">
      <c r="A3" s="2"/>
      <c r="B3" s="3"/>
      <c r="C3" t="s">
        <v>245</v>
      </c>
      <c r="D3">
        <f>COUNTIF(B3:B28,"Macarena")</f>
        <v>0</v>
      </c>
    </row>
    <row r="4" spans="1:4" ht="12.75">
      <c r="A4" s="2"/>
      <c r="B4" s="3"/>
      <c r="C4" t="s">
        <v>246</v>
      </c>
      <c r="D4">
        <f>COUNTIF(B3:B28,"Electric Slide")</f>
        <v>0</v>
      </c>
    </row>
    <row r="5" spans="1:4" ht="12.75">
      <c r="A5" s="2"/>
      <c r="B5" s="3"/>
      <c r="C5" t="s">
        <v>247</v>
      </c>
      <c r="D5">
        <f>COUNTIF(B3:B28,"Cha Cha Slide")</f>
        <v>0</v>
      </c>
    </row>
    <row r="6" spans="1:4" ht="12.75">
      <c r="A6" s="2"/>
      <c r="B6" s="3"/>
      <c r="C6" t="s">
        <v>248</v>
      </c>
      <c r="D6">
        <f>COUNTIF(B3:B28,"Chicken Dance")</f>
        <v>0</v>
      </c>
    </row>
    <row r="7" spans="1:4" ht="12.75">
      <c r="A7" s="2"/>
      <c r="B7" s="3"/>
      <c r="C7" t="s">
        <v>249</v>
      </c>
      <c r="D7">
        <f>COUNTIF(B3:B28,"Tony Chesnutt")</f>
        <v>0</v>
      </c>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68.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149</v>
      </c>
      <c r="H1" s="11"/>
      <c r="I1" s="11"/>
      <c r="J1" s="11"/>
      <c r="K1" s="11"/>
    </row>
    <row r="2" spans="1:11" ht="18">
      <c r="A2" s="6" t="s">
        <v>0</v>
      </c>
      <c r="B2" s="10" t="s">
        <v>1</v>
      </c>
      <c r="C2" s="10"/>
      <c r="D2" s="10"/>
      <c r="E2" s="10"/>
      <c r="F2" s="10"/>
      <c r="G2" s="11"/>
      <c r="H2" s="11"/>
      <c r="I2" s="11"/>
      <c r="J2" s="11"/>
      <c r="K2" s="11"/>
    </row>
    <row r="3" spans="1:4" ht="12.75">
      <c r="A3" s="2"/>
      <c r="B3" s="3"/>
      <c r="C3" t="s">
        <v>287</v>
      </c>
      <c r="D3">
        <f>COUNTIF(B3:B28,"Sponge Bob Square Pants")</f>
        <v>0</v>
      </c>
    </row>
    <row r="4" spans="1:4" ht="12.75">
      <c r="A4" s="2"/>
      <c r="B4" s="3"/>
      <c r="C4" t="s">
        <v>282</v>
      </c>
      <c r="D4">
        <f>COUNTIF(B3:B28,"Suite Life of Zack &amp; Cody")</f>
        <v>0</v>
      </c>
    </row>
    <row r="5" spans="1:4" ht="12.75">
      <c r="A5" s="2"/>
      <c r="B5" s="3"/>
      <c r="C5" t="s">
        <v>283</v>
      </c>
      <c r="D5">
        <f>COUNTIF(B3:B28,"Hannah Montana")</f>
        <v>0</v>
      </c>
    </row>
    <row r="6" spans="1:4" ht="12.75">
      <c r="A6" s="2"/>
      <c r="B6" s="3"/>
      <c r="C6" t="s">
        <v>284</v>
      </c>
      <c r="D6">
        <f>COUNTIF(B3:B28,"That's So Raven")</f>
        <v>0</v>
      </c>
    </row>
    <row r="7" spans="1:4" ht="12.75">
      <c r="A7" s="2"/>
      <c r="B7" s="3"/>
      <c r="C7" t="s">
        <v>285</v>
      </c>
      <c r="D7">
        <f>COUNTIF(B3:B28,"Kim Possible")</f>
        <v>0</v>
      </c>
    </row>
    <row r="8" spans="1:4" ht="12.75">
      <c r="A8" s="2"/>
      <c r="B8" s="3"/>
      <c r="C8" t="s">
        <v>286</v>
      </c>
      <c r="D8">
        <f>COUNTIF(B3:B28,"Fairly Odd Parents")</f>
        <v>0</v>
      </c>
    </row>
    <row r="9" spans="1:4" ht="12.75">
      <c r="A9" s="2"/>
      <c r="B9" s="3"/>
      <c r="D9">
        <f>COUNTIF(B3:B28,"Jimmy Neutron")</f>
        <v>0</v>
      </c>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69.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150</v>
      </c>
      <c r="H1" s="11"/>
      <c r="I1" s="11"/>
      <c r="J1" s="11"/>
      <c r="K1" s="11"/>
    </row>
    <row r="2" spans="1:11" ht="18">
      <c r="A2" s="6" t="s">
        <v>0</v>
      </c>
      <c r="B2" s="10" t="s">
        <v>1</v>
      </c>
      <c r="C2" s="10"/>
      <c r="D2" s="10"/>
      <c r="E2" s="10"/>
      <c r="F2" s="10"/>
      <c r="G2" s="11"/>
      <c r="H2" s="11"/>
      <c r="I2" s="11"/>
      <c r="J2" s="11"/>
      <c r="K2" s="11"/>
    </row>
    <row r="3" spans="1:4" ht="12.75">
      <c r="A3" s="2"/>
      <c r="B3" s="3"/>
      <c r="C3" t="s">
        <v>258</v>
      </c>
      <c r="D3">
        <f>COUNTIF(B3:B28,"Labor Day")</f>
        <v>0</v>
      </c>
    </row>
    <row r="4" spans="1:4" ht="12.75">
      <c r="A4" s="2"/>
      <c r="B4" s="3"/>
      <c r="C4" t="s">
        <v>251</v>
      </c>
      <c r="D4">
        <f>COUNTIF(B3:B28,"Halloween")</f>
        <v>0</v>
      </c>
    </row>
    <row r="5" spans="1:4" ht="12.75">
      <c r="A5" s="2"/>
      <c r="B5" s="3"/>
      <c r="C5" t="s">
        <v>260</v>
      </c>
      <c r="D5">
        <f>COUNTIF(B3:B28,"Thanksgiving")</f>
        <v>0</v>
      </c>
    </row>
    <row r="6" spans="1:4" ht="12.75">
      <c r="A6" s="2"/>
      <c r="B6" s="3"/>
      <c r="C6" t="s">
        <v>252</v>
      </c>
      <c r="D6">
        <f>COUNTIF(B3:B28,"Thanksgiving")</f>
        <v>0</v>
      </c>
    </row>
    <row r="7" spans="1:4" ht="12.75">
      <c r="A7" s="2"/>
      <c r="B7" s="3"/>
      <c r="C7" t="s">
        <v>253</v>
      </c>
      <c r="D7">
        <f>COUNTIF(B3:B28,"Christmas")</f>
        <v>0</v>
      </c>
    </row>
    <row r="8" spans="1:4" ht="12.75">
      <c r="A8" s="2"/>
      <c r="B8" s="3"/>
      <c r="C8" t="s">
        <v>254</v>
      </c>
      <c r="D8">
        <f>COUNTIF(B3:B28,"Martin Luther King Jr. Day")</f>
        <v>0</v>
      </c>
    </row>
    <row r="9" spans="1:4" ht="12.75">
      <c r="A9" s="2"/>
      <c r="B9" s="3"/>
      <c r="C9" t="s">
        <v>255</v>
      </c>
      <c r="D9">
        <f>COUNTIF(B3:B28,"President's Day")</f>
        <v>0</v>
      </c>
    </row>
    <row r="10" spans="1:4" ht="12.75">
      <c r="A10" s="2"/>
      <c r="B10" s="3"/>
      <c r="C10" t="s">
        <v>256</v>
      </c>
      <c r="D10">
        <f>COUNTIF(B3:B28,"Valentine's Day")</f>
        <v>0</v>
      </c>
    </row>
    <row r="11" spans="1:4" ht="12.75">
      <c r="A11" s="2"/>
      <c r="B11" s="3"/>
      <c r="C11" t="s">
        <v>257</v>
      </c>
      <c r="D11">
        <f>COUNTIF(B3:B28,"Easter")</f>
        <v>0</v>
      </c>
    </row>
    <row r="12" spans="1:4" ht="12.75">
      <c r="A12" s="2"/>
      <c r="B12" s="3"/>
      <c r="C12" t="s">
        <v>250</v>
      </c>
      <c r="D12">
        <f>COUNTIF(B3:B28,"Memorial Day")</f>
        <v>0</v>
      </c>
    </row>
    <row r="13" spans="1:4" ht="12.75">
      <c r="A13" s="2"/>
      <c r="B13" s="3"/>
      <c r="C13" t="s">
        <v>259</v>
      </c>
      <c r="D13">
        <f>COUNTIF(B3:B28,"Independence Day")</f>
        <v>0</v>
      </c>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K33"/>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2890625" style="0" customWidth="1"/>
    <col min="11" max="11" width="0" style="0" hidden="1" customWidth="1"/>
  </cols>
  <sheetData>
    <row r="1" spans="1:11" ht="26.25">
      <c r="A1" s="7" t="s">
        <v>594</v>
      </c>
      <c r="B1" s="9" t="s">
        <v>2</v>
      </c>
      <c r="C1" s="9"/>
      <c r="D1" s="9"/>
      <c r="E1" s="9"/>
      <c r="F1" s="9"/>
      <c r="G1" s="11" t="s">
        <v>56</v>
      </c>
      <c r="H1" s="11"/>
      <c r="I1" s="11"/>
      <c r="J1" s="11"/>
      <c r="K1" s="11"/>
    </row>
    <row r="2" spans="1:11" ht="18">
      <c r="A2" s="6" t="s">
        <v>0</v>
      </c>
      <c r="B2" s="10" t="s">
        <v>1</v>
      </c>
      <c r="C2" s="10"/>
      <c r="D2" s="10"/>
      <c r="E2" s="10"/>
      <c r="F2" s="10"/>
      <c r="G2" s="11"/>
      <c r="H2" s="11"/>
      <c r="I2" s="11"/>
      <c r="J2" s="11"/>
      <c r="K2" s="11"/>
    </row>
    <row r="3" spans="1:4" ht="12.75">
      <c r="A3" s="2"/>
      <c r="B3" s="3"/>
      <c r="C3" t="s">
        <v>57</v>
      </c>
      <c r="D3">
        <f>COUNTIF(B3:B28,"1st")</f>
        <v>0</v>
      </c>
    </row>
    <row r="4" spans="1:4" ht="12.75">
      <c r="A4" s="2"/>
      <c r="B4" s="3"/>
      <c r="C4" t="s">
        <v>58</v>
      </c>
      <c r="D4">
        <f>COUNTIF(B3:B28,"2nd")</f>
        <v>0</v>
      </c>
    </row>
    <row r="5" spans="1:4" ht="12.75">
      <c r="A5" s="2"/>
      <c r="B5" s="3"/>
      <c r="C5" t="s">
        <v>59</v>
      </c>
      <c r="D5">
        <f>COUNTIF(B3:B28,"3rd")</f>
        <v>0</v>
      </c>
    </row>
    <row r="6" spans="1:4" ht="12.75">
      <c r="A6" s="2"/>
      <c r="B6" s="3"/>
      <c r="C6" t="s">
        <v>60</v>
      </c>
      <c r="D6">
        <f>COUNTIF(B3:B28,"4th")</f>
        <v>0</v>
      </c>
    </row>
    <row r="7" spans="1:4" ht="12.75">
      <c r="A7" s="2"/>
      <c r="B7" s="3"/>
      <c r="C7" t="s">
        <v>61</v>
      </c>
      <c r="D7">
        <f>COUNTIF(B3:B28,"5th")</f>
        <v>0</v>
      </c>
    </row>
    <row r="8" spans="1:4" ht="12.75">
      <c r="A8" s="2"/>
      <c r="B8" s="3"/>
      <c r="C8" t="s">
        <v>62</v>
      </c>
      <c r="D8">
        <f>COUNTIF(B3:B28,"6th")</f>
        <v>0</v>
      </c>
    </row>
    <row r="9" spans="1:4" ht="12.75">
      <c r="A9" s="2"/>
      <c r="B9" s="3"/>
      <c r="C9" t="s">
        <v>63</v>
      </c>
      <c r="D9">
        <f>COUNTIF(B3:B28,"7th")</f>
        <v>0</v>
      </c>
    </row>
    <row r="10" spans="1:4" ht="12.75">
      <c r="A10" s="2"/>
      <c r="B10" s="3"/>
      <c r="C10" t="s">
        <v>64</v>
      </c>
      <c r="D10">
        <f>COUNTIF(B3:B28,"8th")</f>
        <v>0</v>
      </c>
    </row>
    <row r="11" spans="1:4" ht="12.75">
      <c r="A11" s="2"/>
      <c r="B11" s="3"/>
      <c r="C11" t="s">
        <v>65</v>
      </c>
      <c r="D11">
        <f>COUNTIF(B3:B28,"9th")</f>
        <v>0</v>
      </c>
    </row>
    <row r="12" spans="1:4" ht="12.75">
      <c r="A12" s="2"/>
      <c r="B12" s="3"/>
      <c r="C12" t="s">
        <v>66</v>
      </c>
      <c r="D12">
        <f>COUNTIF(B3:B28,"10th")</f>
        <v>0</v>
      </c>
    </row>
    <row r="13" spans="1:4" ht="12.75">
      <c r="A13" s="2"/>
      <c r="B13" s="3"/>
      <c r="C13" t="s">
        <v>67</v>
      </c>
      <c r="D13">
        <f>COUNTIF(B3:B28,"11th")</f>
        <v>0</v>
      </c>
    </row>
    <row r="14" spans="1:4" ht="12.75">
      <c r="A14" s="2"/>
      <c r="B14" s="3"/>
      <c r="C14" t="s">
        <v>68</v>
      </c>
      <c r="D14">
        <f>COUNTIF(B3:B28,"12th")</f>
        <v>0</v>
      </c>
    </row>
    <row r="15" spans="1:4" ht="12.75">
      <c r="A15" s="2"/>
      <c r="B15" s="3"/>
      <c r="C15" t="s">
        <v>69</v>
      </c>
      <c r="D15">
        <f>COUNTIF(B3:B28,"13th")</f>
        <v>0</v>
      </c>
    </row>
    <row r="16" spans="1:4" ht="12.75">
      <c r="A16" s="2"/>
      <c r="B16" s="3"/>
      <c r="C16" t="s">
        <v>70</v>
      </c>
      <c r="D16">
        <f>COUNTIF(B3:B28,"14th")</f>
        <v>0</v>
      </c>
    </row>
    <row r="17" spans="1:4" ht="12.75">
      <c r="A17" s="2"/>
      <c r="B17" s="3"/>
      <c r="C17" t="s">
        <v>71</v>
      </c>
      <c r="D17">
        <f>COUNTIF(B3:B28,"15th")</f>
        <v>0</v>
      </c>
    </row>
    <row r="18" spans="1:4" ht="12.75">
      <c r="A18" s="2"/>
      <c r="B18" s="3"/>
      <c r="C18" t="s">
        <v>72</v>
      </c>
      <c r="D18">
        <f>COUNTIF(B3:B28,"16th")</f>
        <v>0</v>
      </c>
    </row>
    <row r="19" spans="1:4" ht="12.75">
      <c r="A19" s="1"/>
      <c r="B19" s="3"/>
      <c r="C19" t="s">
        <v>73</v>
      </c>
      <c r="D19">
        <f>COUNTIF(B3:B28,"17th")</f>
        <v>0</v>
      </c>
    </row>
    <row r="20" spans="1:4" ht="12.75">
      <c r="A20" s="1"/>
      <c r="B20" s="3"/>
      <c r="C20" t="s">
        <v>74</v>
      </c>
      <c r="D20">
        <f>COUNTIF(B3:B28,"18th")</f>
        <v>0</v>
      </c>
    </row>
    <row r="21" spans="1:4" ht="12.75">
      <c r="A21" s="1"/>
      <c r="B21" s="3"/>
      <c r="C21" t="s">
        <v>75</v>
      </c>
      <c r="D21">
        <f>COUNTIF(B3:B28,"19th")</f>
        <v>0</v>
      </c>
    </row>
    <row r="22" spans="1:4" ht="12.75">
      <c r="A22" s="1"/>
      <c r="B22" s="3"/>
      <c r="C22" t="s">
        <v>76</v>
      </c>
      <c r="D22">
        <f>COUNTIF(B3:B28,"20th")</f>
        <v>0</v>
      </c>
    </row>
    <row r="23" spans="1:4" ht="12.75">
      <c r="A23" s="1"/>
      <c r="B23" s="3"/>
      <c r="C23" t="s">
        <v>77</v>
      </c>
      <c r="D23">
        <f>COUNTIF(B3:B28,"21st")</f>
        <v>0</v>
      </c>
    </row>
    <row r="24" spans="1:4" ht="12.75">
      <c r="A24" s="1"/>
      <c r="B24" s="3"/>
      <c r="C24" t="s">
        <v>78</v>
      </c>
      <c r="D24">
        <f>COUNTIF(B3:B28,"22nd")</f>
        <v>0</v>
      </c>
    </row>
    <row r="25" spans="1:4" ht="12.75">
      <c r="A25" s="1"/>
      <c r="B25" s="3"/>
      <c r="C25" t="s">
        <v>79</v>
      </c>
      <c r="D25">
        <f>COUNTIF(B3:B28,"23rd")</f>
        <v>0</v>
      </c>
    </row>
    <row r="26" spans="1:4" ht="12.75">
      <c r="A26" s="1"/>
      <c r="B26" s="3"/>
      <c r="C26" t="s">
        <v>80</v>
      </c>
      <c r="D26">
        <f>COUNTIF(B3:B28,"24th")</f>
        <v>0</v>
      </c>
    </row>
    <row r="27" spans="1:4" ht="12.75">
      <c r="A27" s="1"/>
      <c r="B27" s="3"/>
      <c r="C27" t="s">
        <v>81</v>
      </c>
      <c r="D27">
        <f>COUNTIF(B3:B28,"25th")</f>
        <v>0</v>
      </c>
    </row>
    <row r="28" spans="1:4" ht="12.75">
      <c r="A28" s="1"/>
      <c r="B28" s="3"/>
      <c r="C28" t="s">
        <v>82</v>
      </c>
      <c r="D28">
        <f>COUNTIF(B3:B28,"26th")</f>
        <v>0</v>
      </c>
    </row>
    <row r="29" spans="3:4" ht="12.75">
      <c r="C29" t="s">
        <v>83</v>
      </c>
      <c r="D29">
        <f>COUNTIF(B3:B28,"27th")</f>
        <v>0</v>
      </c>
    </row>
    <row r="30" spans="3:4" ht="12.75">
      <c r="C30" t="s">
        <v>84</v>
      </c>
      <c r="D30">
        <f>COUNTIF(B3:B28,"28th")</f>
        <v>0</v>
      </c>
    </row>
    <row r="31" spans="3:4" ht="12.75">
      <c r="C31" t="s">
        <v>85</v>
      </c>
      <c r="D31">
        <f>COUNTIF(B3:B28,"29th")</f>
        <v>0</v>
      </c>
    </row>
    <row r="32" spans="3:4" ht="12.75">
      <c r="C32" t="s">
        <v>86</v>
      </c>
      <c r="D32">
        <f>COUNTIF(B3:B28,"30th")</f>
        <v>0</v>
      </c>
    </row>
    <row r="33" spans="3:4" ht="12.75">
      <c r="C33" t="s">
        <v>87</v>
      </c>
      <c r="D33">
        <f>COUNTIF(B3:B28,"31st")</f>
        <v>0</v>
      </c>
    </row>
  </sheetData>
  <sheetProtection/>
  <mergeCells count="3">
    <mergeCell ref="B1:F1"/>
    <mergeCell ref="B2:F2"/>
    <mergeCell ref="G1:K2"/>
  </mergeCells>
  <printOptions/>
  <pageMargins left="0.75" right="0.75" top="1" bottom="1" header="0.5" footer="0.5"/>
  <pageSetup orientation="portrait" r:id="rId2"/>
  <drawing r:id="rId1"/>
</worksheet>
</file>

<file path=xl/worksheets/sheet70.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151</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71.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152</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72.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153</v>
      </c>
      <c r="H1" s="11"/>
      <c r="I1" s="11"/>
      <c r="J1" s="11"/>
      <c r="K1" s="11"/>
    </row>
    <row r="2" spans="1:11" ht="18">
      <c r="A2" s="6" t="s">
        <v>0</v>
      </c>
      <c r="B2" s="10" t="s">
        <v>1</v>
      </c>
      <c r="C2" s="10"/>
      <c r="D2" s="10"/>
      <c r="E2" s="10"/>
      <c r="F2" s="10"/>
      <c r="G2" s="11"/>
      <c r="H2" s="11"/>
      <c r="I2" s="11"/>
      <c r="J2" s="11"/>
      <c r="K2" s="11"/>
    </row>
    <row r="3" spans="1:4" ht="12.75">
      <c r="A3" s="2"/>
      <c r="B3" s="8"/>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horizontalDpi="600" verticalDpi="600" orientation="portrait" r:id="rId2"/>
  <drawing r:id="rId1"/>
</worksheet>
</file>

<file path=xl/worksheets/sheet73.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154</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3" ht="12.75">
      <c r="A21" s="1"/>
      <c r="B21" s="3"/>
      <c r="C21" t="s">
        <v>593</v>
      </c>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7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413</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4" ht="12.75">
      <c r="A15" s="2"/>
      <c r="B15" s="3"/>
      <c r="D15" t="s">
        <v>592</v>
      </c>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7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155</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76.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156</v>
      </c>
      <c r="H1" s="11"/>
      <c r="I1" s="11"/>
      <c r="J1" s="11"/>
      <c r="K1" s="11"/>
    </row>
    <row r="2" spans="1:11" ht="18">
      <c r="A2" s="6" t="s">
        <v>0</v>
      </c>
      <c r="B2" s="10" t="s">
        <v>1</v>
      </c>
      <c r="C2" s="10"/>
      <c r="D2" s="10"/>
      <c r="E2" s="10"/>
      <c r="F2" s="10"/>
      <c r="G2" s="11"/>
      <c r="H2" s="11"/>
      <c r="I2" s="11"/>
      <c r="J2" s="11"/>
      <c r="K2" s="11"/>
    </row>
    <row r="3" spans="1:2" ht="12.75">
      <c r="A3" s="2"/>
      <c r="B3" s="3"/>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77.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157</v>
      </c>
      <c r="H1" s="11"/>
      <c r="I1" s="11"/>
      <c r="J1" s="11"/>
      <c r="K1" s="11"/>
    </row>
    <row r="2" spans="1:11" ht="18">
      <c r="A2" s="6" t="s">
        <v>0</v>
      </c>
      <c r="B2" s="10" t="s">
        <v>1</v>
      </c>
      <c r="C2" s="10"/>
      <c r="D2" s="10"/>
      <c r="E2" s="10"/>
      <c r="F2" s="10"/>
      <c r="G2" s="11"/>
      <c r="H2" s="11"/>
      <c r="I2" s="11"/>
      <c r="J2" s="11"/>
      <c r="K2" s="11"/>
    </row>
    <row r="3" spans="1:2" ht="12.75">
      <c r="A3" s="2"/>
      <c r="B3" s="3"/>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78.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158</v>
      </c>
      <c r="H1" s="11"/>
      <c r="I1" s="11"/>
      <c r="J1" s="11"/>
      <c r="K1" s="11"/>
    </row>
    <row r="2" spans="1:11" ht="18">
      <c r="A2" s="6" t="s">
        <v>0</v>
      </c>
      <c r="B2" s="10" t="s">
        <v>1</v>
      </c>
      <c r="C2" s="10"/>
      <c r="D2" s="10"/>
      <c r="E2" s="10"/>
      <c r="F2" s="10"/>
      <c r="G2" s="11"/>
      <c r="H2" s="11"/>
      <c r="I2" s="11"/>
      <c r="J2" s="11"/>
      <c r="K2" s="11"/>
    </row>
    <row r="3" spans="1:2" ht="12.75">
      <c r="A3" s="2"/>
      <c r="B3" s="3"/>
    </row>
    <row r="4" spans="1:2" ht="12.75">
      <c r="A4" s="2"/>
      <c r="B4" s="3"/>
    </row>
    <row r="5" spans="1:2" ht="12.75">
      <c r="A5" s="2"/>
      <c r="B5" s="3"/>
    </row>
    <row r="6" spans="1:2" ht="12.75">
      <c r="A6" s="2"/>
      <c r="B6" s="3"/>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r:id="rId2"/>
  <drawing r:id="rId1"/>
</worksheet>
</file>

<file path=xl/worksheets/sheet79.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159</v>
      </c>
      <c r="H1" s="11"/>
      <c r="I1" s="11"/>
      <c r="J1" s="11"/>
      <c r="K1" s="11"/>
    </row>
    <row r="2" spans="1:11" ht="18">
      <c r="A2" s="6" t="s">
        <v>0</v>
      </c>
      <c r="B2" s="10" t="s">
        <v>1</v>
      </c>
      <c r="C2" s="10"/>
      <c r="D2" s="10"/>
      <c r="E2" s="10"/>
      <c r="F2" s="10"/>
      <c r="G2" s="11"/>
      <c r="H2" s="11"/>
      <c r="I2" s="11"/>
      <c r="J2" s="11"/>
      <c r="K2" s="11"/>
    </row>
    <row r="3" spans="1:4" ht="12.75">
      <c r="A3" s="2"/>
      <c r="B3" s="3"/>
      <c r="C3" t="s">
        <v>16</v>
      </c>
      <c r="D3">
        <f>COUNTIF(B3:B28,"A")</f>
        <v>0</v>
      </c>
    </row>
    <row r="4" spans="1:4" ht="12.75">
      <c r="A4" s="2"/>
      <c r="B4" s="3"/>
      <c r="C4" t="s">
        <v>17</v>
      </c>
      <c r="D4">
        <f>COUNTIF(B3:B28,"B")</f>
        <v>0</v>
      </c>
    </row>
    <row r="5" spans="1:4" ht="12.75">
      <c r="A5" s="2"/>
      <c r="B5" s="3"/>
      <c r="C5" t="s">
        <v>18</v>
      </c>
      <c r="D5">
        <f>COUNTIF(B3:B28,"C")</f>
        <v>0</v>
      </c>
    </row>
    <row r="6" spans="1:4" ht="12.75">
      <c r="A6" s="2"/>
      <c r="B6" s="3"/>
      <c r="C6" t="s">
        <v>19</v>
      </c>
      <c r="D6">
        <f>COUNTIF(B3:B28,"D")</f>
        <v>0</v>
      </c>
    </row>
    <row r="7" spans="1:4" ht="12.75">
      <c r="A7" s="2"/>
      <c r="B7" s="3"/>
      <c r="C7" t="s">
        <v>20</v>
      </c>
      <c r="D7">
        <f>COUNTIF(B3:B28,"E")</f>
        <v>0</v>
      </c>
    </row>
    <row r="8" spans="1:4" ht="12.75">
      <c r="A8" s="2"/>
      <c r="B8" s="3"/>
      <c r="C8" t="s">
        <v>21</v>
      </c>
      <c r="D8">
        <f>COUNTIF(B3:B28,"F")</f>
        <v>0</v>
      </c>
    </row>
    <row r="9" spans="1:4" ht="12.75">
      <c r="A9" s="2"/>
      <c r="B9" s="3"/>
      <c r="C9" t="s">
        <v>22</v>
      </c>
      <c r="D9">
        <f>COUNTIF(B3:B28,"G")</f>
        <v>0</v>
      </c>
    </row>
    <row r="10" spans="1:4" ht="12.75">
      <c r="A10" s="2"/>
      <c r="B10" s="3"/>
      <c r="C10" t="s">
        <v>23</v>
      </c>
      <c r="D10">
        <f>COUNTIF(B3:B28,"H")</f>
        <v>0</v>
      </c>
    </row>
    <row r="11" spans="1:4" ht="12.75">
      <c r="A11" s="2"/>
      <c r="B11" s="3"/>
      <c r="C11" t="s">
        <v>24</v>
      </c>
      <c r="D11">
        <f>COUNTIF(B3:B28,"I")</f>
        <v>0</v>
      </c>
    </row>
    <row r="12" spans="1:4" ht="12.75">
      <c r="A12" s="2"/>
      <c r="B12" s="3"/>
      <c r="C12" t="s">
        <v>25</v>
      </c>
      <c r="D12">
        <f>COUNTIF(B3:B28,"J")</f>
        <v>0</v>
      </c>
    </row>
    <row r="13" spans="1:4" ht="12.75">
      <c r="A13" s="2"/>
      <c r="B13" s="3"/>
      <c r="C13" t="s">
        <v>26</v>
      </c>
      <c r="D13">
        <f>COUNTIF(B3:B28,"K")</f>
        <v>0</v>
      </c>
    </row>
    <row r="14" spans="1:4" ht="12.75">
      <c r="A14" s="2"/>
      <c r="B14" s="3"/>
      <c r="C14" t="s">
        <v>27</v>
      </c>
      <c r="D14">
        <f>COUNTIF(B3:B28,"L")</f>
        <v>0</v>
      </c>
    </row>
    <row r="15" spans="1:4" ht="12.75">
      <c r="A15" s="2"/>
      <c r="B15" s="3"/>
      <c r="C15" t="s">
        <v>28</v>
      </c>
      <c r="D15">
        <f>COUNTIF(B3:B28,"M")</f>
        <v>0</v>
      </c>
    </row>
    <row r="16" spans="1:4" ht="12.75">
      <c r="A16" s="2"/>
      <c r="B16" s="3"/>
      <c r="C16" t="s">
        <v>29</v>
      </c>
      <c r="D16">
        <f>COUNTIF(B3:B28,"N")</f>
        <v>0</v>
      </c>
    </row>
    <row r="17" spans="1:4" ht="12.75">
      <c r="A17" s="2"/>
      <c r="B17" s="3"/>
      <c r="C17" t="s">
        <v>30</v>
      </c>
      <c r="D17">
        <f>COUNTIF(B3:B28,"O")</f>
        <v>0</v>
      </c>
    </row>
    <row r="18" spans="1:4" ht="12.75">
      <c r="A18" s="2"/>
      <c r="B18" s="3"/>
      <c r="C18" t="s">
        <v>31</v>
      </c>
      <c r="D18">
        <f>COUNTIF(B3:B28,"P")</f>
        <v>0</v>
      </c>
    </row>
    <row r="19" spans="1:4" ht="12.75">
      <c r="A19" s="1"/>
      <c r="B19" s="3"/>
      <c r="C19" t="s">
        <v>32</v>
      </c>
      <c r="D19">
        <f>COUNTIF(B3:B28,"Q")</f>
        <v>0</v>
      </c>
    </row>
    <row r="20" spans="1:4" ht="12.75">
      <c r="A20" s="1"/>
      <c r="B20" s="3"/>
      <c r="C20" t="s">
        <v>33</v>
      </c>
      <c r="D20">
        <f>COUNTIF(B3:B28,"R")</f>
        <v>0</v>
      </c>
    </row>
    <row r="21" spans="1:4" ht="12.75">
      <c r="A21" s="1"/>
      <c r="B21" s="3"/>
      <c r="C21" t="s">
        <v>34</v>
      </c>
      <c r="D21">
        <f>COUNTIF(B3:B28,"S")</f>
        <v>0</v>
      </c>
    </row>
    <row r="22" spans="1:4" ht="12.75">
      <c r="A22" s="1"/>
      <c r="B22" s="3"/>
      <c r="C22" t="s">
        <v>35</v>
      </c>
      <c r="D22">
        <f>COUNTIF(B3:B28,"T")</f>
        <v>0</v>
      </c>
    </row>
    <row r="23" spans="1:4" ht="12.75">
      <c r="A23" s="1"/>
      <c r="B23" s="3"/>
      <c r="C23" t="s">
        <v>36</v>
      </c>
      <c r="D23">
        <f>COUNTIF(B3:B28,"U")</f>
        <v>0</v>
      </c>
    </row>
    <row r="24" spans="1:4" ht="12.75">
      <c r="A24" s="1"/>
      <c r="B24" s="3"/>
      <c r="C24" t="s">
        <v>37</v>
      </c>
      <c r="D24">
        <f>COUNTIF(B3:B28,"V")</f>
        <v>0</v>
      </c>
    </row>
    <row r="25" spans="1:4" ht="12.75">
      <c r="A25" s="1"/>
      <c r="B25" s="3"/>
      <c r="C25" t="s">
        <v>38</v>
      </c>
      <c r="D25">
        <f>COUNTIF(B3:B28,"W")</f>
        <v>0</v>
      </c>
    </row>
    <row r="26" spans="1:4" ht="12.75">
      <c r="A26" s="1"/>
      <c r="B26" s="3"/>
      <c r="C26" t="s">
        <v>39</v>
      </c>
      <c r="D26">
        <f>COUNTIF(B3:B28,"X")</f>
        <v>0</v>
      </c>
    </row>
    <row r="27" spans="1:4" ht="12.75">
      <c r="A27" s="1"/>
      <c r="B27" s="3"/>
      <c r="C27" t="s">
        <v>40</v>
      </c>
      <c r="D27">
        <f>COUNTIF(B3:B28,"Y")</f>
        <v>0</v>
      </c>
    </row>
    <row r="28" spans="1:4" ht="12.75">
      <c r="A28" s="1"/>
      <c r="B28" s="3"/>
      <c r="C28" t="s">
        <v>41</v>
      </c>
      <c r="D28">
        <f>COUNTIF(B3:B28,"Z")</f>
        <v>0</v>
      </c>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2890625" style="0" customWidth="1"/>
    <col min="11" max="11" width="0" style="0" hidden="1" customWidth="1"/>
  </cols>
  <sheetData>
    <row r="1" spans="1:11" ht="26.25">
      <c r="A1" s="7" t="s">
        <v>594</v>
      </c>
      <c r="B1" s="9" t="s">
        <v>2</v>
      </c>
      <c r="C1" s="9"/>
      <c r="D1" s="9"/>
      <c r="E1" s="9"/>
      <c r="F1" s="9"/>
      <c r="G1" s="11" t="s">
        <v>88</v>
      </c>
      <c r="H1" s="11"/>
      <c r="I1" s="11"/>
      <c r="J1" s="11"/>
      <c r="K1" s="11"/>
    </row>
    <row r="2" spans="1:11" ht="18">
      <c r="A2" s="6" t="s">
        <v>0</v>
      </c>
      <c r="B2" s="10" t="s">
        <v>1</v>
      </c>
      <c r="C2" s="10"/>
      <c r="D2" s="10"/>
      <c r="E2" s="10"/>
      <c r="F2" s="10"/>
      <c r="G2" s="11"/>
      <c r="H2" s="11"/>
      <c r="I2" s="11"/>
      <c r="J2" s="11"/>
      <c r="K2" s="11"/>
    </row>
    <row r="3" spans="1:4" ht="12.75">
      <c r="A3" s="2"/>
      <c r="B3" s="3"/>
      <c r="C3" t="s">
        <v>89</v>
      </c>
      <c r="D3">
        <f>COUNTIF(B3:B28,"Winter")</f>
        <v>0</v>
      </c>
    </row>
    <row r="4" spans="1:4" ht="12.75">
      <c r="A4" s="2"/>
      <c r="B4" s="3"/>
      <c r="C4" t="s">
        <v>90</v>
      </c>
      <c r="D4">
        <f>COUNTIF(B3:B28,"Spring")</f>
        <v>0</v>
      </c>
    </row>
    <row r="5" spans="1:4" ht="12.75">
      <c r="A5" s="2"/>
      <c r="B5" s="3"/>
      <c r="C5" t="s">
        <v>91</v>
      </c>
      <c r="D5">
        <f>COUNTIF(B3:B28,"Summer")</f>
        <v>0</v>
      </c>
    </row>
    <row r="6" spans="1:4" ht="12.75">
      <c r="A6" s="2"/>
      <c r="B6" s="3"/>
      <c r="C6" t="s">
        <v>92</v>
      </c>
      <c r="D6">
        <f>COUNTIF(B3:B28,"Fall")</f>
        <v>0</v>
      </c>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80.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160</v>
      </c>
      <c r="H1" s="11"/>
      <c r="I1" s="11"/>
      <c r="J1" s="11"/>
      <c r="K1" s="11"/>
    </row>
    <row r="2" spans="1:11" ht="18">
      <c r="A2" s="6" t="s">
        <v>0</v>
      </c>
      <c r="B2" s="10" t="s">
        <v>1</v>
      </c>
      <c r="C2" s="10"/>
      <c r="D2" s="10"/>
      <c r="E2" s="10"/>
      <c r="F2" s="10"/>
      <c r="G2" s="11"/>
      <c r="H2" s="11"/>
      <c r="I2" s="11"/>
      <c r="J2" s="11"/>
      <c r="K2" s="11"/>
    </row>
    <row r="3" spans="1:4" ht="12.75">
      <c r="A3" s="2"/>
      <c r="B3" s="3"/>
      <c r="C3" t="s">
        <v>16</v>
      </c>
      <c r="D3">
        <f>COUNTIF(B3:B28,"A")</f>
        <v>0</v>
      </c>
    </row>
    <row r="4" spans="1:4" ht="12.75">
      <c r="A4" s="2"/>
      <c r="B4" s="3"/>
      <c r="C4" t="s">
        <v>17</v>
      </c>
      <c r="D4">
        <f>COUNTIF(B3:B28,"B")</f>
        <v>0</v>
      </c>
    </row>
    <row r="5" spans="1:4" ht="12.75">
      <c r="A5" s="2"/>
      <c r="B5" s="3"/>
      <c r="C5" t="s">
        <v>18</v>
      </c>
      <c r="D5">
        <f>COUNTIF(B3:B28,"C")</f>
        <v>0</v>
      </c>
    </row>
    <row r="6" spans="1:4" ht="12.75">
      <c r="A6" s="2"/>
      <c r="B6" s="3"/>
      <c r="C6" t="s">
        <v>19</v>
      </c>
      <c r="D6">
        <f>COUNTIF(B3:B28,"D")</f>
        <v>0</v>
      </c>
    </row>
    <row r="7" spans="1:4" ht="12.75">
      <c r="A7" s="2"/>
      <c r="B7" s="3"/>
      <c r="C7" t="s">
        <v>20</v>
      </c>
      <c r="D7">
        <f>COUNTIF(B3:B28,"E")</f>
        <v>0</v>
      </c>
    </row>
    <row r="8" spans="1:4" ht="12.75">
      <c r="A8" s="2"/>
      <c r="B8" s="3"/>
      <c r="C8" t="s">
        <v>21</v>
      </c>
      <c r="D8">
        <f>COUNTIF(B3:B28,"F")</f>
        <v>0</v>
      </c>
    </row>
    <row r="9" spans="1:4" ht="12.75">
      <c r="A9" s="2"/>
      <c r="B9" s="3"/>
      <c r="C9" t="s">
        <v>22</v>
      </c>
      <c r="D9">
        <f>COUNTIF(B3:B28,"G")</f>
        <v>0</v>
      </c>
    </row>
    <row r="10" spans="1:4" ht="12.75">
      <c r="A10" s="2"/>
      <c r="B10" s="3"/>
      <c r="C10" t="s">
        <v>23</v>
      </c>
      <c r="D10">
        <f>COUNTIF(B3:B28,"H")</f>
        <v>0</v>
      </c>
    </row>
    <row r="11" spans="1:4" ht="12.75">
      <c r="A11" s="2"/>
      <c r="B11" s="3"/>
      <c r="C11" t="s">
        <v>24</v>
      </c>
      <c r="D11">
        <f>COUNTIF(B3:B28,"I")</f>
        <v>0</v>
      </c>
    </row>
    <row r="12" spans="1:4" ht="12.75">
      <c r="A12" s="2"/>
      <c r="B12" s="3"/>
      <c r="C12" t="s">
        <v>25</v>
      </c>
      <c r="D12">
        <f>COUNTIF(B3:B28,"J")</f>
        <v>0</v>
      </c>
    </row>
    <row r="13" spans="1:4" ht="12.75">
      <c r="A13" s="2"/>
      <c r="B13" s="3"/>
      <c r="C13" t="s">
        <v>26</v>
      </c>
      <c r="D13">
        <f>COUNTIF(B3:B28,"K")</f>
        <v>0</v>
      </c>
    </row>
    <row r="14" spans="1:4" ht="12.75">
      <c r="A14" s="2"/>
      <c r="B14" s="3"/>
      <c r="C14" t="s">
        <v>27</v>
      </c>
      <c r="D14">
        <f>COUNTIF(B3:B28,"L")</f>
        <v>0</v>
      </c>
    </row>
    <row r="15" spans="1:4" ht="12.75">
      <c r="A15" s="2"/>
      <c r="B15" s="3"/>
      <c r="C15" t="s">
        <v>28</v>
      </c>
      <c r="D15">
        <f>COUNTIF(B3:B28,"M")</f>
        <v>0</v>
      </c>
    </row>
    <row r="16" spans="1:4" ht="12.75">
      <c r="A16" s="2"/>
      <c r="B16" s="3"/>
      <c r="C16" t="s">
        <v>29</v>
      </c>
      <c r="D16">
        <f>COUNTIF(B3:B28,"N")</f>
        <v>0</v>
      </c>
    </row>
    <row r="17" spans="1:4" ht="12.75">
      <c r="A17" s="2"/>
      <c r="B17" s="3"/>
      <c r="C17" t="s">
        <v>30</v>
      </c>
      <c r="D17">
        <f>COUNTIF(B3:B28,"O")</f>
        <v>0</v>
      </c>
    </row>
    <row r="18" spans="1:4" ht="12.75">
      <c r="A18" s="2"/>
      <c r="B18" s="3"/>
      <c r="C18" t="s">
        <v>31</v>
      </c>
      <c r="D18">
        <f>COUNTIF(B3:B28,"P")</f>
        <v>0</v>
      </c>
    </row>
    <row r="19" spans="1:4" ht="12.75">
      <c r="A19" s="1"/>
      <c r="B19" s="3"/>
      <c r="C19" t="s">
        <v>32</v>
      </c>
      <c r="D19">
        <f>COUNTIF(B3:B28,"Q")</f>
        <v>0</v>
      </c>
    </row>
    <row r="20" spans="1:4" ht="12.75">
      <c r="A20" s="1"/>
      <c r="B20" s="3"/>
      <c r="C20" t="s">
        <v>33</v>
      </c>
      <c r="D20">
        <f>COUNTIF(B3:B28,"R")</f>
        <v>0</v>
      </c>
    </row>
    <row r="21" spans="1:4" ht="12.75">
      <c r="A21" s="1"/>
      <c r="B21" s="3"/>
      <c r="C21" t="s">
        <v>34</v>
      </c>
      <c r="D21">
        <f>COUNTIF(B3:B28,"S")</f>
        <v>0</v>
      </c>
    </row>
    <row r="22" spans="1:4" ht="12.75">
      <c r="A22" s="1"/>
      <c r="B22" s="3"/>
      <c r="C22" t="s">
        <v>35</v>
      </c>
      <c r="D22">
        <f>COUNTIF(B3:B28,"T")</f>
        <v>0</v>
      </c>
    </row>
    <row r="23" spans="1:4" ht="12.75">
      <c r="A23" s="1"/>
      <c r="B23" s="3"/>
      <c r="C23" t="s">
        <v>36</v>
      </c>
      <c r="D23">
        <f>COUNTIF(B3:B28,"U")</f>
        <v>0</v>
      </c>
    </row>
    <row r="24" spans="1:4" ht="12.75">
      <c r="A24" s="1"/>
      <c r="B24" s="3"/>
      <c r="C24" t="s">
        <v>37</v>
      </c>
      <c r="D24">
        <f>COUNTIF(B3:B28,"V")</f>
        <v>0</v>
      </c>
    </row>
    <row r="25" spans="1:4" ht="12.75">
      <c r="A25" s="1"/>
      <c r="B25" s="3"/>
      <c r="C25" t="s">
        <v>38</v>
      </c>
      <c r="D25">
        <f>COUNTIF(B3:B28,"W")</f>
        <v>0</v>
      </c>
    </row>
    <row r="26" spans="1:4" ht="12.75">
      <c r="A26" s="1"/>
      <c r="B26" s="3"/>
      <c r="C26" t="s">
        <v>39</v>
      </c>
      <c r="D26">
        <f>COUNTIF(B3:B28,"X")</f>
        <v>0</v>
      </c>
    </row>
    <row r="27" spans="1:4" ht="12.75">
      <c r="A27" s="1"/>
      <c r="B27" s="3"/>
      <c r="C27" t="s">
        <v>40</v>
      </c>
      <c r="D27">
        <f>COUNTIF(B3:B28,"Y")</f>
        <v>0</v>
      </c>
    </row>
    <row r="28" spans="1:4" ht="12.75">
      <c r="A28" s="1"/>
      <c r="B28" s="3"/>
      <c r="C28" t="s">
        <v>41</v>
      </c>
      <c r="D28">
        <f>COUNTIF(B3:B28,"Z")</f>
        <v>0</v>
      </c>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81.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161</v>
      </c>
      <c r="H1" s="11"/>
      <c r="I1" s="11"/>
      <c r="J1" s="11"/>
      <c r="K1" s="11"/>
    </row>
    <row r="2" spans="1:11" ht="18">
      <c r="A2" s="6" t="s">
        <v>0</v>
      </c>
      <c r="B2" s="10" t="s">
        <v>1</v>
      </c>
      <c r="C2" s="10"/>
      <c r="D2" s="10"/>
      <c r="E2" s="10"/>
      <c r="F2" s="10"/>
      <c r="G2" s="11"/>
      <c r="H2" s="11"/>
      <c r="I2" s="11"/>
      <c r="J2" s="11"/>
      <c r="K2" s="11"/>
    </row>
    <row r="3" spans="1:4" ht="12.75">
      <c r="A3" s="2"/>
      <c r="B3" s="3"/>
      <c r="C3" t="s">
        <v>16</v>
      </c>
      <c r="D3">
        <f>COUNTIF(B3:B28,"A")</f>
        <v>0</v>
      </c>
    </row>
    <row r="4" spans="1:4" ht="12.75">
      <c r="A4" s="2"/>
      <c r="B4" s="3"/>
      <c r="C4" t="s">
        <v>17</v>
      </c>
      <c r="D4">
        <f>COUNTIF(B3:B28,"B")</f>
        <v>0</v>
      </c>
    </row>
    <row r="5" spans="1:4" ht="12.75">
      <c r="A5" s="2"/>
      <c r="B5" s="3"/>
      <c r="C5" t="s">
        <v>18</v>
      </c>
      <c r="D5">
        <f>COUNTIF(B3:B28,"C")</f>
        <v>0</v>
      </c>
    </row>
    <row r="6" spans="1:4" ht="12.75">
      <c r="A6" s="2"/>
      <c r="B6" s="3"/>
      <c r="C6" t="s">
        <v>19</v>
      </c>
      <c r="D6">
        <f>COUNTIF(B3:B28,"D")</f>
        <v>0</v>
      </c>
    </row>
    <row r="7" spans="1:4" ht="12.75">
      <c r="A7" s="2"/>
      <c r="B7" s="3"/>
      <c r="C7" t="s">
        <v>20</v>
      </c>
      <c r="D7">
        <f>COUNTIF(B3:B28,"E")</f>
        <v>0</v>
      </c>
    </row>
    <row r="8" spans="1:4" ht="12.75">
      <c r="A8" s="2"/>
      <c r="B8" s="3"/>
      <c r="C8" t="s">
        <v>21</v>
      </c>
      <c r="D8">
        <f>COUNTIF(B3:B28,"F")</f>
        <v>0</v>
      </c>
    </row>
    <row r="9" spans="1:4" ht="12.75">
      <c r="A9" s="2"/>
      <c r="B9" s="3"/>
      <c r="C9" t="s">
        <v>22</v>
      </c>
      <c r="D9">
        <f>COUNTIF(B3:B28,"G")</f>
        <v>0</v>
      </c>
    </row>
    <row r="10" spans="1:4" ht="12.75">
      <c r="A10" s="2"/>
      <c r="B10" s="3"/>
      <c r="C10" t="s">
        <v>23</v>
      </c>
      <c r="D10">
        <f>COUNTIF(B3:B28,"H")</f>
        <v>0</v>
      </c>
    </row>
    <row r="11" spans="1:4" ht="12.75">
      <c r="A11" s="2"/>
      <c r="B11" s="3"/>
      <c r="C11" t="s">
        <v>24</v>
      </c>
      <c r="D11">
        <f>COUNTIF(B3:B28,"I")</f>
        <v>0</v>
      </c>
    </row>
    <row r="12" spans="1:4" ht="12.75">
      <c r="A12" s="2"/>
      <c r="B12" s="3"/>
      <c r="C12" t="s">
        <v>25</v>
      </c>
      <c r="D12">
        <f>COUNTIF(B3:B28,"J")</f>
        <v>0</v>
      </c>
    </row>
    <row r="13" spans="1:4" ht="12.75">
      <c r="A13" s="2"/>
      <c r="B13" s="3"/>
      <c r="C13" t="s">
        <v>26</v>
      </c>
      <c r="D13">
        <f>COUNTIF(B3:B28,"K")</f>
        <v>0</v>
      </c>
    </row>
    <row r="14" spans="1:4" ht="12.75">
      <c r="A14" s="2"/>
      <c r="B14" s="3"/>
      <c r="C14" t="s">
        <v>27</v>
      </c>
      <c r="D14">
        <f>COUNTIF(B3:B28,"L")</f>
        <v>0</v>
      </c>
    </row>
    <row r="15" spans="1:4" ht="12.75">
      <c r="A15" s="2"/>
      <c r="B15" s="3"/>
      <c r="C15" t="s">
        <v>28</v>
      </c>
      <c r="D15">
        <f>COUNTIF(B3:B28,"M")</f>
        <v>0</v>
      </c>
    </row>
    <row r="16" spans="1:4" ht="12.75">
      <c r="A16" s="2"/>
      <c r="B16" s="3"/>
      <c r="C16" t="s">
        <v>29</v>
      </c>
      <c r="D16">
        <f>COUNTIF(B3:B28,"N")</f>
        <v>0</v>
      </c>
    </row>
    <row r="17" spans="1:4" ht="12.75">
      <c r="A17" s="2"/>
      <c r="B17" s="3"/>
      <c r="C17" t="s">
        <v>30</v>
      </c>
      <c r="D17">
        <f>COUNTIF(B3:B28,"O")</f>
        <v>0</v>
      </c>
    </row>
    <row r="18" spans="1:4" ht="12.75">
      <c r="A18" s="2"/>
      <c r="B18" s="3"/>
      <c r="C18" t="s">
        <v>31</v>
      </c>
      <c r="D18">
        <f>COUNTIF(B3:B28,"P")</f>
        <v>0</v>
      </c>
    </row>
    <row r="19" spans="1:4" ht="12.75">
      <c r="A19" s="1"/>
      <c r="B19" s="3"/>
      <c r="C19" t="s">
        <v>32</v>
      </c>
      <c r="D19">
        <f>COUNTIF(B3:B28,"Q")</f>
        <v>0</v>
      </c>
    </row>
    <row r="20" spans="1:4" ht="12.75">
      <c r="A20" s="1"/>
      <c r="B20" s="3"/>
      <c r="C20" t="s">
        <v>33</v>
      </c>
      <c r="D20">
        <f>COUNTIF(B3:B28,"R")</f>
        <v>0</v>
      </c>
    </row>
    <row r="21" spans="1:4" ht="12.75">
      <c r="A21" s="1"/>
      <c r="B21" s="3"/>
      <c r="C21" t="s">
        <v>34</v>
      </c>
      <c r="D21">
        <f>COUNTIF(B3:B28,"S")</f>
        <v>0</v>
      </c>
    </row>
    <row r="22" spans="1:4" ht="12.75">
      <c r="A22" s="1"/>
      <c r="B22" s="3"/>
      <c r="C22" t="s">
        <v>35</v>
      </c>
      <c r="D22">
        <f>COUNTIF(B3:B28,"T")</f>
        <v>0</v>
      </c>
    </row>
    <row r="23" spans="1:4" ht="12.75">
      <c r="A23" s="1"/>
      <c r="B23" s="3"/>
      <c r="C23" t="s">
        <v>36</v>
      </c>
      <c r="D23">
        <f>COUNTIF(B3:B28,"U")</f>
        <v>0</v>
      </c>
    </row>
    <row r="24" spans="1:4" ht="12.75">
      <c r="A24" s="1"/>
      <c r="B24" s="3"/>
      <c r="C24" t="s">
        <v>37</v>
      </c>
      <c r="D24">
        <f>COUNTIF(B3:B28,"V")</f>
        <v>0</v>
      </c>
    </row>
    <row r="25" spans="1:4" ht="12.75">
      <c r="A25" s="1"/>
      <c r="B25" s="3"/>
      <c r="C25" t="s">
        <v>38</v>
      </c>
      <c r="D25">
        <f>COUNTIF(B3:B28,"W")</f>
        <v>0</v>
      </c>
    </row>
    <row r="26" spans="1:4" ht="12.75">
      <c r="A26" s="1"/>
      <c r="B26" s="3"/>
      <c r="C26" t="s">
        <v>39</v>
      </c>
      <c r="D26">
        <f>COUNTIF(B3:B28,"X")</f>
        <v>0</v>
      </c>
    </row>
    <row r="27" spans="1:4" ht="12.75">
      <c r="A27" s="1"/>
      <c r="B27" s="3"/>
      <c r="C27" t="s">
        <v>40</v>
      </c>
      <c r="D27">
        <f>COUNTIF(B3:B28,"Y")</f>
        <v>0</v>
      </c>
    </row>
    <row r="28" spans="1:4" ht="12.75">
      <c r="A28" s="1"/>
      <c r="B28" s="3"/>
      <c r="C28" t="s">
        <v>41</v>
      </c>
      <c r="D28">
        <f>COUNTIF(B3:B28,"Z")</f>
        <v>0</v>
      </c>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82.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162</v>
      </c>
      <c r="H1" s="11"/>
      <c r="I1" s="11"/>
      <c r="J1" s="11"/>
      <c r="K1" s="11"/>
    </row>
    <row r="2" spans="1:11" ht="18">
      <c r="A2" s="6" t="s">
        <v>0</v>
      </c>
      <c r="B2" s="10" t="s">
        <v>1</v>
      </c>
      <c r="C2" s="10"/>
      <c r="D2" s="10"/>
      <c r="E2" s="10"/>
      <c r="F2" s="10"/>
      <c r="G2" s="11"/>
      <c r="H2" s="11"/>
      <c r="I2" s="11"/>
      <c r="J2" s="11"/>
      <c r="K2" s="11"/>
    </row>
    <row r="3" spans="1:4" ht="12.75">
      <c r="A3" s="2"/>
      <c r="B3" s="3"/>
      <c r="C3" t="s">
        <v>261</v>
      </c>
      <c r="D3">
        <f>COUNTIF(B3:B28,"House")</f>
        <v>0</v>
      </c>
    </row>
    <row r="4" spans="1:4" ht="12.75">
      <c r="A4" s="2"/>
      <c r="B4" s="3"/>
      <c r="C4" t="s">
        <v>262</v>
      </c>
      <c r="D4">
        <f>COUNTIF(B3:B28,"Apartment")</f>
        <v>0</v>
      </c>
    </row>
    <row r="5" spans="1:2" ht="12.75">
      <c r="A5" s="2"/>
      <c r="B5" s="3"/>
    </row>
    <row r="6" spans="1:2" ht="12.75">
      <c r="A6" s="2"/>
      <c r="B6" s="3"/>
    </row>
    <row r="7" spans="1:2" ht="12.75">
      <c r="A7" s="2"/>
      <c r="B7" s="3"/>
    </row>
    <row r="8" spans="1:2" ht="12.75">
      <c r="A8" s="2"/>
      <c r="B8" s="3"/>
    </row>
    <row r="9" ht="12.75">
      <c r="A9" s="2"/>
    </row>
    <row r="10" spans="1:2" ht="12.75">
      <c r="A10" s="2"/>
      <c r="B10" s="3"/>
    </row>
    <row r="11" spans="1:2" ht="12.75">
      <c r="A11" s="2"/>
      <c r="B11" s="3"/>
    </row>
    <row r="12" spans="1:2" ht="12.75">
      <c r="A12" s="2"/>
      <c r="B12" s="3"/>
    </row>
    <row r="13" spans="1:2" ht="12.75">
      <c r="A13" s="2"/>
      <c r="B13" s="3"/>
    </row>
    <row r="14" spans="1:2" ht="12.75">
      <c r="A14" s="2"/>
      <c r="B14" s="3"/>
    </row>
    <row r="15" spans="1:3" ht="12.75">
      <c r="A15" s="2"/>
      <c r="B15" s="3"/>
      <c r="C15" t="s">
        <v>261</v>
      </c>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horizontalDpi="600" verticalDpi="600" orientation="portrait" r:id="rId2"/>
  <drawing r:id="rId1"/>
</worksheet>
</file>

<file path=xl/worksheets/sheet83.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163</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4" ht="12.75">
      <c r="A8" s="2"/>
      <c r="B8" s="3"/>
      <c r="C8" t="s">
        <v>186</v>
      </c>
      <c r="D8">
        <f>COUNTIF(B3:B28,"Five")</f>
        <v>0</v>
      </c>
    </row>
    <row r="9" spans="1:4" ht="12.75">
      <c r="A9" s="2"/>
      <c r="B9" s="3"/>
      <c r="C9" t="s">
        <v>187</v>
      </c>
      <c r="D9">
        <f>COUNTIF(B3:B28,"Six")</f>
        <v>0</v>
      </c>
    </row>
    <row r="10" spans="1:4" ht="12.75">
      <c r="A10" s="2"/>
      <c r="B10" s="3"/>
      <c r="C10" t="s">
        <v>188</v>
      </c>
      <c r="D10">
        <f>COUNTIF(B3:B28,"Seven")</f>
        <v>0</v>
      </c>
    </row>
    <row r="11" spans="1:4" ht="12.75">
      <c r="A11" s="2"/>
      <c r="B11" s="3"/>
      <c r="C11" t="s">
        <v>189</v>
      </c>
      <c r="D11">
        <f>COUNTIF(B3:B28,"Eight")</f>
        <v>0</v>
      </c>
    </row>
    <row r="12" spans="1:4" ht="12.75">
      <c r="A12" s="2"/>
      <c r="B12" s="3"/>
      <c r="C12" t="s">
        <v>190</v>
      </c>
      <c r="D12">
        <f>COUNTIF(B3:B28,"Nine")</f>
        <v>0</v>
      </c>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8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164</v>
      </c>
      <c r="H1" s="11"/>
      <c r="I1" s="11"/>
      <c r="J1" s="11"/>
      <c r="K1" s="11"/>
    </row>
    <row r="2" spans="1:11" ht="18">
      <c r="A2" s="6" t="s">
        <v>0</v>
      </c>
      <c r="B2" s="10" t="s">
        <v>1</v>
      </c>
      <c r="C2" s="10"/>
      <c r="D2" s="10"/>
      <c r="E2" s="10"/>
      <c r="F2" s="10"/>
      <c r="G2" s="11"/>
      <c r="H2" s="11"/>
      <c r="I2" s="11"/>
      <c r="J2" s="11"/>
      <c r="K2" s="11"/>
    </row>
    <row r="3" spans="1:2" ht="12.75">
      <c r="A3" s="2"/>
      <c r="B3" s="3"/>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8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165</v>
      </c>
      <c r="H1" s="11"/>
      <c r="I1" s="11"/>
      <c r="J1" s="11"/>
      <c r="K1" s="11"/>
    </row>
    <row r="2" spans="1:11" ht="18">
      <c r="A2" s="6" t="s">
        <v>0</v>
      </c>
      <c r="B2" s="10" t="s">
        <v>1</v>
      </c>
      <c r="C2" s="10"/>
      <c r="D2" s="10"/>
      <c r="E2" s="10"/>
      <c r="F2" s="10"/>
      <c r="G2" s="11"/>
      <c r="H2" s="11"/>
      <c r="I2" s="11"/>
      <c r="J2" s="11"/>
      <c r="K2" s="11"/>
    </row>
    <row r="3" spans="1:4" ht="12.75">
      <c r="A3" s="2"/>
      <c r="B3" s="3"/>
      <c r="C3" t="s">
        <v>181</v>
      </c>
      <c r="D3">
        <f>COUNTIF(B3:B28,"Zero")</f>
        <v>0</v>
      </c>
    </row>
    <row r="4" spans="1:4" ht="12.75">
      <c r="A4" s="2"/>
      <c r="B4" s="3"/>
      <c r="C4" t="s">
        <v>182</v>
      </c>
      <c r="D4">
        <f>COUNTIF(B3:B28,"One")</f>
        <v>0</v>
      </c>
    </row>
    <row r="5" spans="1:4" ht="12.75">
      <c r="A5" s="2"/>
      <c r="B5" s="3"/>
      <c r="C5" t="s">
        <v>183</v>
      </c>
      <c r="D5">
        <f>COUNTIF(B3:B28,"Two")</f>
        <v>0</v>
      </c>
    </row>
    <row r="6" spans="1:4" ht="12.75">
      <c r="A6" s="2"/>
      <c r="B6" s="3"/>
      <c r="C6" t="s">
        <v>184</v>
      </c>
      <c r="D6">
        <f>COUNTIF(B3:B28,"Three")</f>
        <v>0</v>
      </c>
    </row>
    <row r="7" spans="1:4" ht="12.75">
      <c r="A7" s="2"/>
      <c r="B7" s="3"/>
      <c r="C7" t="s">
        <v>185</v>
      </c>
      <c r="D7">
        <f>COUNTIF(B3:B28,"Four")</f>
        <v>0</v>
      </c>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86.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166</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87.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167</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88.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168</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89.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169</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2890625" style="0" customWidth="1"/>
    <col min="11" max="11" width="0" style="0" hidden="1" customWidth="1"/>
  </cols>
  <sheetData>
    <row r="1" spans="1:11" ht="26.25">
      <c r="A1" s="7" t="s">
        <v>594</v>
      </c>
      <c r="B1" s="9" t="s">
        <v>2</v>
      </c>
      <c r="C1" s="9"/>
      <c r="D1" s="9"/>
      <c r="E1" s="9"/>
      <c r="F1" s="9"/>
      <c r="G1" s="11" t="s">
        <v>93</v>
      </c>
      <c r="H1" s="11"/>
      <c r="I1" s="11"/>
      <c r="J1" s="11"/>
      <c r="K1" s="11"/>
    </row>
    <row r="2" spans="1:11" ht="18">
      <c r="A2" s="6" t="s">
        <v>0</v>
      </c>
      <c r="B2" s="10" t="s">
        <v>1</v>
      </c>
      <c r="C2" s="10"/>
      <c r="D2" s="10"/>
      <c r="E2" s="10"/>
      <c r="F2" s="10"/>
      <c r="G2" s="11"/>
      <c r="H2" s="11"/>
      <c r="I2" s="11"/>
      <c r="J2" s="11"/>
      <c r="K2" s="11"/>
    </row>
    <row r="3" spans="1:4" ht="12.75">
      <c r="A3" s="2"/>
      <c r="B3" s="3"/>
      <c r="C3" t="s">
        <v>13</v>
      </c>
      <c r="D3">
        <f>COUNTIF(B3:B28,"even")</f>
        <v>0</v>
      </c>
    </row>
    <row r="4" spans="1:4" ht="12.75">
      <c r="A4" s="2"/>
      <c r="B4" s="3"/>
      <c r="C4" t="s">
        <v>14</v>
      </c>
      <c r="D4">
        <f>COUNTIF(B3:B28,"odd")</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90.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170</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91.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171</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92.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172</v>
      </c>
      <c r="H1" s="11"/>
      <c r="I1" s="11"/>
      <c r="J1" s="11"/>
      <c r="K1" s="11"/>
    </row>
    <row r="2" spans="1:11" ht="18">
      <c r="A2" s="6" t="s">
        <v>0</v>
      </c>
      <c r="B2" s="10" t="s">
        <v>1</v>
      </c>
      <c r="C2" s="10"/>
      <c r="D2" s="10"/>
      <c r="E2" s="10"/>
      <c r="F2" s="10"/>
      <c r="G2" s="11"/>
      <c r="H2" s="11"/>
      <c r="I2" s="11"/>
      <c r="J2" s="11"/>
      <c r="K2" s="11"/>
    </row>
    <row r="3" spans="1:4" ht="12.75">
      <c r="A3" s="2"/>
      <c r="B3" s="3"/>
      <c r="C3" t="s">
        <v>211</v>
      </c>
      <c r="D3">
        <f>COUNTIF(B3:B28,"Yes")</f>
        <v>0</v>
      </c>
    </row>
    <row r="4" spans="1:4" ht="12.75">
      <c r="A4" s="2"/>
      <c r="B4" s="3"/>
      <c r="C4" t="s">
        <v>212</v>
      </c>
      <c r="D4">
        <f>COUNTIF(B3:B28,"No")</f>
        <v>0</v>
      </c>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93.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173</v>
      </c>
      <c r="H1" s="11"/>
      <c r="I1" s="11"/>
      <c r="J1" s="11"/>
      <c r="K1" s="11"/>
    </row>
    <row r="2" spans="1:11" ht="18">
      <c r="A2" s="6" t="s">
        <v>0</v>
      </c>
      <c r="B2" s="10" t="s">
        <v>1</v>
      </c>
      <c r="C2" s="10"/>
      <c r="D2" s="10"/>
      <c r="E2" s="10"/>
      <c r="F2" s="10"/>
      <c r="G2" s="11"/>
      <c r="H2" s="11"/>
      <c r="I2" s="11"/>
      <c r="J2" s="11"/>
      <c r="K2" s="11"/>
    </row>
    <row r="3" spans="1:4" ht="12.75">
      <c r="A3" s="2"/>
      <c r="B3" s="3"/>
      <c r="C3" t="s">
        <v>263</v>
      </c>
      <c r="D3">
        <f>COUNTIF(B3:B28,"P.E.")</f>
        <v>0</v>
      </c>
    </row>
    <row r="4" spans="1:4" ht="12.75">
      <c r="A4" s="2"/>
      <c r="B4" s="3"/>
      <c r="C4" t="s">
        <v>264</v>
      </c>
      <c r="D4">
        <f>COUNTIF(B3:B28,"Art")</f>
        <v>0</v>
      </c>
    </row>
    <row r="5" spans="1:4" ht="12.75">
      <c r="A5" s="2"/>
      <c r="B5" s="3"/>
      <c r="C5" t="s">
        <v>265</v>
      </c>
      <c r="D5">
        <f>COUNTIF(B3:B28,"Music")</f>
        <v>0</v>
      </c>
    </row>
    <row r="6" spans="1:4" ht="12.75">
      <c r="A6" s="2"/>
      <c r="B6" s="3"/>
      <c r="C6" t="s">
        <v>267</v>
      </c>
      <c r="D6">
        <f>COUNTIF(B3:B28,"Media")</f>
        <v>0</v>
      </c>
    </row>
    <row r="7" spans="1:4" ht="12.75">
      <c r="A7" s="2"/>
      <c r="B7" s="3"/>
      <c r="C7" t="s">
        <v>266</v>
      </c>
      <c r="D7">
        <f>COUNTIF(B3:B28,"Computer")</f>
        <v>0</v>
      </c>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94.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174</v>
      </c>
      <c r="H1" s="11"/>
      <c r="I1" s="11"/>
      <c r="J1" s="11"/>
      <c r="K1" s="11"/>
    </row>
    <row r="2" spans="1:11" ht="18">
      <c r="A2" s="6" t="s">
        <v>0</v>
      </c>
      <c r="B2" s="10" t="s">
        <v>1</v>
      </c>
      <c r="C2" s="10"/>
      <c r="D2" s="10"/>
      <c r="E2" s="10"/>
      <c r="F2" s="10"/>
      <c r="G2" s="11"/>
      <c r="H2" s="11"/>
      <c r="I2" s="11"/>
      <c r="J2" s="11"/>
      <c r="K2" s="11"/>
    </row>
    <row r="3" spans="1:4" ht="12.75">
      <c r="A3" s="2"/>
      <c r="B3" s="3"/>
      <c r="C3" t="s">
        <v>268</v>
      </c>
      <c r="D3">
        <f>COUNTIF(B3:B28,"Cheese")</f>
        <v>0</v>
      </c>
    </row>
    <row r="4" spans="1:4" ht="12.75">
      <c r="A4" s="2"/>
      <c r="B4" s="3"/>
      <c r="C4" t="s">
        <v>269</v>
      </c>
      <c r="D4">
        <f>COUNTIF(B3:B28,"Pepperoni")</f>
        <v>0</v>
      </c>
    </row>
    <row r="5" spans="1:4" ht="12.75">
      <c r="A5" s="2"/>
      <c r="B5" s="3"/>
      <c r="C5" t="s">
        <v>273</v>
      </c>
      <c r="D5">
        <f>COUNTIF(B3:B28,"Mushrooms")</f>
        <v>0</v>
      </c>
    </row>
    <row r="6" spans="1:4" ht="12.75">
      <c r="A6" s="2"/>
      <c r="B6" s="3"/>
      <c r="C6" t="s">
        <v>270</v>
      </c>
      <c r="D6">
        <f>COUNTIF(B3:B28,"Sausage")</f>
        <v>0</v>
      </c>
    </row>
    <row r="7" spans="1:4" ht="12.75">
      <c r="A7" s="2"/>
      <c r="B7" s="3"/>
      <c r="C7" t="s">
        <v>272</v>
      </c>
      <c r="D7">
        <f>COUNTIF(B3:B28,"Onions")</f>
        <v>0</v>
      </c>
    </row>
    <row r="8" spans="1:4" ht="12.75">
      <c r="A8" s="2"/>
      <c r="B8" s="3"/>
      <c r="C8" t="s">
        <v>271</v>
      </c>
      <c r="D8">
        <f>COUNTIF(B3:B28,"Green Peppers")</f>
        <v>0</v>
      </c>
    </row>
    <row r="9" spans="1:4" ht="12.75">
      <c r="A9" s="2"/>
      <c r="B9" s="3"/>
      <c r="C9" t="s">
        <v>274</v>
      </c>
      <c r="D9">
        <f>COUNTIF(B3:B28,"Pineapple")</f>
        <v>0</v>
      </c>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95.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175</v>
      </c>
      <c r="H1" s="11"/>
      <c r="I1" s="11"/>
      <c r="J1" s="11"/>
      <c r="K1" s="11"/>
    </row>
    <row r="2" spans="1:11" ht="18">
      <c r="A2" s="6" t="s">
        <v>0</v>
      </c>
      <c r="B2" s="10" t="s">
        <v>1</v>
      </c>
      <c r="C2" s="10"/>
      <c r="D2" s="10"/>
      <c r="E2" s="10"/>
      <c r="F2" s="10"/>
      <c r="G2" s="11"/>
      <c r="H2" s="11"/>
      <c r="I2" s="11"/>
      <c r="J2" s="11"/>
      <c r="K2" s="11"/>
    </row>
    <row r="3" spans="1:4" ht="12.75">
      <c r="A3" s="2"/>
      <c r="B3" s="3"/>
      <c r="C3" t="s">
        <v>275</v>
      </c>
      <c r="D3">
        <f>COUNTIF(B3:B28,"Hot Fudge")</f>
        <v>0</v>
      </c>
    </row>
    <row r="4" spans="1:4" ht="12.75">
      <c r="A4" s="2"/>
      <c r="B4" s="3"/>
      <c r="C4" t="s">
        <v>276</v>
      </c>
      <c r="D4">
        <f>COUNTIF(B3:B28,"Chocolate Syrup")</f>
        <v>0</v>
      </c>
    </row>
    <row r="5" spans="1:4" ht="12.75">
      <c r="A5" s="2"/>
      <c r="B5" s="3"/>
      <c r="C5" t="s">
        <v>277</v>
      </c>
      <c r="D5">
        <f>COUNTIF(B3:B28,"Strawberries")</f>
        <v>0</v>
      </c>
    </row>
    <row r="6" spans="1:4" ht="12.75">
      <c r="A6" s="2"/>
      <c r="B6" s="3"/>
      <c r="C6" t="s">
        <v>274</v>
      </c>
      <c r="D6">
        <f>COUNTIF(B3:B28,"Pineapple")</f>
        <v>0</v>
      </c>
    </row>
    <row r="7" spans="1:4" ht="12.75">
      <c r="A7" s="2"/>
      <c r="B7" s="3"/>
      <c r="C7" t="s">
        <v>278</v>
      </c>
      <c r="D7">
        <f>COUNTIF(B3:B28,"Caramel")</f>
        <v>0</v>
      </c>
    </row>
    <row r="8" spans="1:4" ht="12.75">
      <c r="A8" s="2"/>
      <c r="B8" s="3"/>
      <c r="C8" t="s">
        <v>281</v>
      </c>
      <c r="D8">
        <f>COUNTIF(B2:B27,"Butterscotch")</f>
        <v>0</v>
      </c>
    </row>
    <row r="9" spans="1:4" ht="12.75">
      <c r="A9" s="2"/>
      <c r="B9" s="3"/>
      <c r="C9" t="s">
        <v>279</v>
      </c>
      <c r="D9">
        <f>COUNTIF(B3:B28,"Nuts")</f>
        <v>0</v>
      </c>
    </row>
    <row r="10" spans="1:4" ht="12.75">
      <c r="A10" s="2"/>
      <c r="B10" s="3"/>
      <c r="C10" t="s">
        <v>280</v>
      </c>
      <c r="D10">
        <f>COUNTIF(B3:B28,"Cherry")</f>
        <v>0</v>
      </c>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96.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297</v>
      </c>
      <c r="H1" s="11"/>
      <c r="I1" s="11"/>
      <c r="J1" s="11"/>
      <c r="K1" s="11"/>
    </row>
    <row r="2" spans="1:11" ht="18">
      <c r="A2" s="6" t="s">
        <v>0</v>
      </c>
      <c r="B2" s="10" t="s">
        <v>1</v>
      </c>
      <c r="C2" s="10"/>
      <c r="D2" s="10"/>
      <c r="E2" s="10"/>
      <c r="F2" s="10"/>
      <c r="G2" s="11"/>
      <c r="H2" s="11"/>
      <c r="I2" s="11"/>
      <c r="J2" s="11"/>
      <c r="K2" s="11"/>
    </row>
    <row r="3" spans="1:4" ht="12.75">
      <c r="A3" s="2"/>
      <c r="B3" s="3"/>
      <c r="C3" t="s">
        <v>89</v>
      </c>
      <c r="D3">
        <f>COUNTIF(B3:B28,"Winter")</f>
        <v>0</v>
      </c>
    </row>
    <row r="4" spans="1:4" ht="12.75">
      <c r="A4" s="2"/>
      <c r="B4" s="3"/>
      <c r="C4" t="s">
        <v>90</v>
      </c>
      <c r="D4">
        <f>COUNTIF(B3:B28,"Spring")</f>
        <v>0</v>
      </c>
    </row>
    <row r="5" spans="1:4" ht="12.75">
      <c r="A5" s="2"/>
      <c r="B5" s="3"/>
      <c r="C5" t="s">
        <v>91</v>
      </c>
      <c r="D5">
        <f>COUNTIF(B3:B28,"Summer")</f>
        <v>0</v>
      </c>
    </row>
    <row r="6" spans="1:4" ht="12.75">
      <c r="A6" s="2"/>
      <c r="B6" s="3"/>
      <c r="C6" t="s">
        <v>92</v>
      </c>
      <c r="D6">
        <f>COUNTIF(B3:B28,"Fall")</f>
        <v>0</v>
      </c>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97.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298</v>
      </c>
      <c r="H1" s="11"/>
      <c r="I1" s="11"/>
      <c r="J1" s="11"/>
      <c r="K1" s="11"/>
    </row>
    <row r="2" spans="1:11" ht="18">
      <c r="A2" s="6" t="s">
        <v>0</v>
      </c>
      <c r="B2" s="10" t="s">
        <v>1</v>
      </c>
      <c r="C2" s="10"/>
      <c r="D2" s="10"/>
      <c r="E2" s="10"/>
      <c r="F2" s="10"/>
      <c r="G2" s="11"/>
      <c r="H2" s="11"/>
      <c r="I2" s="11"/>
      <c r="J2" s="11"/>
      <c r="K2" s="11"/>
    </row>
    <row r="3" spans="1:4" ht="12.75">
      <c r="A3" s="2"/>
      <c r="B3" s="3"/>
      <c r="C3" t="s">
        <v>414</v>
      </c>
      <c r="D3">
        <f>COUNTIF(B3:B28,"Monday")</f>
        <v>0</v>
      </c>
    </row>
    <row r="4" spans="1:4" ht="12.75">
      <c r="A4" s="2"/>
      <c r="B4" s="3"/>
      <c r="C4" t="s">
        <v>415</v>
      </c>
      <c r="D4">
        <f>COUNTIF(B3:B28,"Tuesday")</f>
        <v>0</v>
      </c>
    </row>
    <row r="5" spans="1:4" ht="12.75">
      <c r="A5" s="2"/>
      <c r="B5" s="3"/>
      <c r="C5" t="s">
        <v>416</v>
      </c>
      <c r="D5">
        <f>COUNTIF(B3:B28,"Wednesday")</f>
        <v>0</v>
      </c>
    </row>
    <row r="6" spans="1:4" ht="12.75">
      <c r="A6" s="2"/>
      <c r="B6" s="3"/>
      <c r="C6" t="s">
        <v>417</v>
      </c>
      <c r="D6">
        <f>COUNTIF(B3:B28,"Thursday")</f>
        <v>0</v>
      </c>
    </row>
    <row r="7" spans="1:4" ht="12.75">
      <c r="A7" s="2"/>
      <c r="B7" s="3"/>
      <c r="C7" t="s">
        <v>418</v>
      </c>
      <c r="D7">
        <f>COUNTIF(B3:B28,"Friday")</f>
        <v>0</v>
      </c>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98.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299</v>
      </c>
      <c r="H1" s="11"/>
      <c r="I1" s="11"/>
      <c r="J1" s="11"/>
      <c r="K1" s="11"/>
    </row>
    <row r="2" spans="1:11" ht="18">
      <c r="A2" s="6" t="s">
        <v>0</v>
      </c>
      <c r="B2" s="10" t="s">
        <v>1</v>
      </c>
      <c r="C2" s="10"/>
      <c r="D2" s="10"/>
      <c r="E2" s="10"/>
      <c r="F2" s="10"/>
      <c r="G2" s="11"/>
      <c r="H2" s="11"/>
      <c r="I2" s="11"/>
      <c r="J2" s="11"/>
      <c r="K2" s="11"/>
    </row>
    <row r="3" spans="1:4" ht="12.75">
      <c r="A3" s="2"/>
      <c r="B3" s="3"/>
      <c r="C3" t="s">
        <v>419</v>
      </c>
      <c r="D3">
        <f>COUNTIF(B3:B28,"Superman")</f>
        <v>0</v>
      </c>
    </row>
    <row r="4" spans="1:4" ht="12.75">
      <c r="A4" s="2"/>
      <c r="B4" s="3"/>
      <c r="C4" t="s">
        <v>420</v>
      </c>
      <c r="D4">
        <f>COUNTIF(B3:B28,"Batman")</f>
        <v>0</v>
      </c>
    </row>
    <row r="5" spans="1:4" ht="12.75">
      <c r="A5" s="2"/>
      <c r="B5" s="3"/>
      <c r="C5" t="s">
        <v>424</v>
      </c>
      <c r="D5">
        <f>COUNTIF(B3:B28,"Robin")</f>
        <v>0</v>
      </c>
    </row>
    <row r="6" spans="1:4" ht="12.75">
      <c r="A6" s="2"/>
      <c r="B6" s="3"/>
      <c r="C6" t="s">
        <v>421</v>
      </c>
      <c r="D6">
        <f>COUNTIF(B3:B28,"Wonder Woman")</f>
        <v>0</v>
      </c>
    </row>
    <row r="7" spans="1:4" ht="12.75">
      <c r="A7" s="2"/>
      <c r="B7" s="3"/>
      <c r="C7" t="s">
        <v>422</v>
      </c>
      <c r="D7">
        <f>COUNTIF(B3:B28,"Aqua Man")</f>
        <v>0</v>
      </c>
    </row>
    <row r="8" spans="1:4" ht="12.75">
      <c r="A8" s="2"/>
      <c r="B8" s="3"/>
      <c r="C8" t="s">
        <v>423</v>
      </c>
      <c r="D8">
        <f>COUNTIF(B3:B28,"Wonder Twins")</f>
        <v>0</v>
      </c>
    </row>
    <row r="9" spans="1:4" ht="12.75">
      <c r="A9" s="2"/>
      <c r="B9" s="3"/>
      <c r="C9" t="s">
        <v>425</v>
      </c>
      <c r="D9">
        <f>COUNTIF(B3:B28,"Spider Man")</f>
        <v>0</v>
      </c>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xl/worksheets/sheet99.xml><?xml version="1.0" encoding="utf-8"?>
<worksheet xmlns="http://schemas.openxmlformats.org/spreadsheetml/2006/main" xmlns:r="http://schemas.openxmlformats.org/officeDocument/2006/relationships">
  <dimension ref="A1:K28"/>
  <sheetViews>
    <sheetView zoomScalePageLayoutView="0" workbookViewId="0" topLeftCell="A1">
      <selection activeCell="F32" sqref="F32"/>
    </sheetView>
  </sheetViews>
  <sheetFormatPr defaultColWidth="9.140625" defaultRowHeight="12.75"/>
  <cols>
    <col min="1" max="1" width="26.140625" style="0" bestFit="1" customWidth="1"/>
    <col min="2" max="2" width="20.7109375" style="0" customWidth="1"/>
    <col min="10" max="10" width="0.13671875" style="0" customWidth="1"/>
    <col min="11" max="11" width="0" style="0" hidden="1" customWidth="1"/>
  </cols>
  <sheetData>
    <row r="1" spans="1:11" ht="26.25">
      <c r="A1" s="7" t="s">
        <v>594</v>
      </c>
      <c r="B1" s="9" t="s">
        <v>2</v>
      </c>
      <c r="C1" s="9"/>
      <c r="D1" s="9"/>
      <c r="E1" s="9"/>
      <c r="F1" s="9"/>
      <c r="G1" s="11" t="s">
        <v>300</v>
      </c>
      <c r="H1" s="11"/>
      <c r="I1" s="11"/>
      <c r="J1" s="11"/>
      <c r="K1" s="11"/>
    </row>
    <row r="2" spans="1:11" ht="18">
      <c r="A2" s="6" t="s">
        <v>0</v>
      </c>
      <c r="B2" s="10" t="s">
        <v>1</v>
      </c>
      <c r="C2" s="10"/>
      <c r="D2" s="10"/>
      <c r="E2" s="10"/>
      <c r="F2" s="10"/>
      <c r="G2" s="11"/>
      <c r="H2" s="11"/>
      <c r="I2" s="11"/>
      <c r="J2" s="11"/>
      <c r="K2" s="11"/>
    </row>
    <row r="3" spans="1:4" ht="12.75">
      <c r="A3" s="2"/>
      <c r="B3" s="3"/>
      <c r="C3" t="s">
        <v>301</v>
      </c>
      <c r="D3">
        <f>COUNTIF(B3:B28,"Crayon")</f>
        <v>0</v>
      </c>
    </row>
    <row r="4" spans="1:4" ht="12.75">
      <c r="A4" s="2"/>
      <c r="B4" s="3"/>
      <c r="C4" t="s">
        <v>302</v>
      </c>
      <c r="D4">
        <f>COUNTIF(B3:B28,"Marker")</f>
        <v>0</v>
      </c>
    </row>
    <row r="5" spans="1:4" ht="12.75">
      <c r="A5" s="2"/>
      <c r="B5" s="3"/>
      <c r="C5" t="s">
        <v>303</v>
      </c>
      <c r="D5">
        <f>COUNTIF(B3:B28,"Pencil")</f>
        <v>0</v>
      </c>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1"/>
      <c r="B19" s="3"/>
    </row>
    <row r="20" spans="1:2" ht="12.75">
      <c r="A20" s="1"/>
      <c r="B20" s="3"/>
    </row>
    <row r="21" spans="1:2" ht="12.75">
      <c r="A21" s="1"/>
      <c r="B21" s="3"/>
    </row>
    <row r="22" spans="1:2" ht="12.75">
      <c r="A22" s="1"/>
      <c r="B22" s="3"/>
    </row>
    <row r="23" spans="1:2" ht="12.75">
      <c r="A23" s="1"/>
      <c r="B23" s="3"/>
    </row>
    <row r="24" spans="1:2" ht="12.75">
      <c r="A24" s="1"/>
      <c r="B24" s="3"/>
    </row>
    <row r="25" spans="1:2" ht="12.75">
      <c r="A25" s="1"/>
      <c r="B25" s="3"/>
    </row>
    <row r="26" spans="1:2" ht="12.75">
      <c r="A26" s="1"/>
      <c r="B26" s="3"/>
    </row>
    <row r="27" spans="1:2" ht="12.75">
      <c r="A27" s="1"/>
      <c r="B27" s="3"/>
    </row>
    <row r="28" spans="1:2" ht="12.75">
      <c r="A28" s="1"/>
      <c r="B28" s="3"/>
    </row>
  </sheetData>
  <sheetProtection/>
  <mergeCells count="3">
    <mergeCell ref="B1:F1"/>
    <mergeCell ref="B2:F2"/>
    <mergeCell ref="G1:K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kaiser</dc:creator>
  <cp:keywords/>
  <dc:description/>
  <cp:lastModifiedBy>Kaiser Family</cp:lastModifiedBy>
  <cp:lastPrinted>2007-02-02T13:10:25Z</cp:lastPrinted>
  <dcterms:created xsi:type="dcterms:W3CDTF">2006-08-11T13:35:32Z</dcterms:created>
  <dcterms:modified xsi:type="dcterms:W3CDTF">2009-06-28T05:33:23Z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